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8700" activeTab="12"/>
  </bookViews>
  <sheets>
    <sheet name="1" sheetId="1" r:id="rId1"/>
    <sheet name="2" sheetId="2" r:id="rId2"/>
    <sheet name="3a" sheetId="3" r:id="rId3"/>
    <sheet name="3b" sheetId="4" r:id="rId4"/>
    <sheet name="3c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</sheets>
  <definedNames/>
  <calcPr fullCalcOnLoad="1"/>
</workbook>
</file>

<file path=xl/sharedStrings.xml><?xml version="1.0" encoding="utf-8"?>
<sst xmlns="http://schemas.openxmlformats.org/spreadsheetml/2006/main" count="1215" uniqueCount="350">
  <si>
    <t>Otwarte Mistrzostwa Opolskiego Związku Jeździeckiego i Regionalne Zawody w Skokach przez Przeszkody</t>
  </si>
  <si>
    <t>SZCZEDRZYK 12-13 SIERPNIA 2006</t>
  </si>
  <si>
    <t>Wyniki konkursu nr 1. kuców i małych koni dokładności bez rozgrywki</t>
  </si>
  <si>
    <t>na zasadach art.238.1.1.Przepisów w skokach</t>
  </si>
  <si>
    <t>Lp.</t>
  </si>
  <si>
    <t>Koń</t>
  </si>
  <si>
    <t>Zawodnik</t>
  </si>
  <si>
    <t>Klub</t>
  </si>
  <si>
    <t>pkty karne</t>
  </si>
  <si>
    <t>czas</t>
  </si>
  <si>
    <t>BARKAROLA</t>
  </si>
  <si>
    <t>Karolina Smakosz</t>
  </si>
  <si>
    <t>KJ "Bachmat" Wrocław</t>
  </si>
  <si>
    <t>60.24</t>
  </si>
  <si>
    <t>60.54</t>
  </si>
  <si>
    <t>HESTIA</t>
  </si>
  <si>
    <t>Julia Cichecka</t>
  </si>
  <si>
    <t>LKJ "Ostroga" Opole</t>
  </si>
  <si>
    <t>60.59</t>
  </si>
  <si>
    <t>BELLINI</t>
  </si>
  <si>
    <t>Inka Borzymowska</t>
  </si>
  <si>
    <t>62.03</t>
  </si>
  <si>
    <t>62.81</t>
  </si>
  <si>
    <t>LUBAS</t>
  </si>
  <si>
    <t>Anna Marciniak</t>
  </si>
  <si>
    <t>niezrzeszona</t>
  </si>
  <si>
    <t>66.71</t>
  </si>
  <si>
    <t>NUTKA</t>
  </si>
  <si>
    <t>Beata Szuber</t>
  </si>
  <si>
    <t>67.03</t>
  </si>
  <si>
    <t>Iga Tokarska</t>
  </si>
  <si>
    <t>67.19</t>
  </si>
  <si>
    <t>SARA</t>
  </si>
  <si>
    <t>Joanna Marciniak</t>
  </si>
  <si>
    <t>69.40</t>
  </si>
  <si>
    <t>71.84</t>
  </si>
  <si>
    <t>72.56</t>
  </si>
  <si>
    <t>GOTE</t>
  </si>
  <si>
    <t>75.15</t>
  </si>
  <si>
    <t>76.13</t>
  </si>
  <si>
    <t>DOLLY</t>
  </si>
  <si>
    <t>Anna Kamińska</t>
  </si>
  <si>
    <t>76.40</t>
  </si>
  <si>
    <t>ORHO</t>
  </si>
  <si>
    <t>Lorenz Chwoyha</t>
  </si>
  <si>
    <t>AUT</t>
  </si>
  <si>
    <t>82.28</t>
  </si>
  <si>
    <t>83.50</t>
  </si>
  <si>
    <t>BEAUTY PRINCESS</t>
  </si>
  <si>
    <t>Emili Chwoyha</t>
  </si>
  <si>
    <t>85.13</t>
  </si>
  <si>
    <t>91.66</t>
  </si>
  <si>
    <t>Dystans:</t>
  </si>
  <si>
    <t>460 m</t>
  </si>
  <si>
    <t>Czas:</t>
  </si>
  <si>
    <t xml:space="preserve">325 m/min </t>
  </si>
  <si>
    <t>Norma:</t>
  </si>
  <si>
    <t>85 s</t>
  </si>
  <si>
    <t>Wyniki konkursu nr 2 klasy "LL" dokładności bez rozgrywki</t>
  </si>
  <si>
    <t>Mirka Noskova</t>
  </si>
  <si>
    <t>CZE</t>
  </si>
  <si>
    <t>63.15</t>
  </si>
  <si>
    <t>HONDERA</t>
  </si>
  <si>
    <t>Katarzyna Łyduch</t>
  </si>
  <si>
    <t>64.05</t>
  </si>
  <si>
    <t>FARA 2</t>
  </si>
  <si>
    <t>64.40</t>
  </si>
  <si>
    <t>GIACOMO</t>
  </si>
  <si>
    <t>Agnieszka Czech</t>
  </si>
  <si>
    <t>KJ "Okoły"</t>
  </si>
  <si>
    <t>69.71</t>
  </si>
  <si>
    <t>SKAT</t>
  </si>
  <si>
    <t>Monika Więcław</t>
  </si>
  <si>
    <t>KJ "Volta Arom" Borki Wielkie</t>
  </si>
  <si>
    <t>72.38</t>
  </si>
  <si>
    <t>WILIAM</t>
  </si>
  <si>
    <t>Joanna Kobyłecka</t>
  </si>
  <si>
    <t>LKJ "Olimp" Prudnik</t>
  </si>
  <si>
    <t>75.34</t>
  </si>
  <si>
    <t>75.46</t>
  </si>
  <si>
    <t>SET</t>
  </si>
  <si>
    <t>Jacek Lipka</t>
  </si>
  <si>
    <t>KJ Zbrosławice</t>
  </si>
  <si>
    <t>77.60</t>
  </si>
  <si>
    <t>TURBUD NIKA</t>
  </si>
  <si>
    <t>Lucyna Kupczyk</t>
  </si>
  <si>
    <t>77.84</t>
  </si>
  <si>
    <t>CWAŁKA</t>
  </si>
  <si>
    <t>Anna Zalewska</t>
  </si>
  <si>
    <t>78.72</t>
  </si>
  <si>
    <t>DIVERS</t>
  </si>
  <si>
    <t>Barbara Maj</t>
  </si>
  <si>
    <t>83.62</t>
  </si>
  <si>
    <t>ADRENALIN</t>
  </si>
  <si>
    <t>Geraldine Chwoyha</t>
  </si>
  <si>
    <t>84.59</t>
  </si>
  <si>
    <t>WIKTA</t>
  </si>
  <si>
    <t>Weronika Kosior</t>
  </si>
  <si>
    <t>67.45</t>
  </si>
  <si>
    <t>70.31</t>
  </si>
  <si>
    <t>74.24</t>
  </si>
  <si>
    <t>77.18</t>
  </si>
  <si>
    <t>LUSITO</t>
  </si>
  <si>
    <t>Lucjan Hilla</t>
  </si>
  <si>
    <t>81.41</t>
  </si>
  <si>
    <t>DEZERTER</t>
  </si>
  <si>
    <t>Janusz Kowalski</t>
  </si>
  <si>
    <t>KJ "Volta" Miłocice</t>
  </si>
  <si>
    <t>75.21</t>
  </si>
  <si>
    <t>SKOPENZ</t>
  </si>
  <si>
    <t>Manfred Hausl</t>
  </si>
  <si>
    <t>87.46</t>
  </si>
  <si>
    <t>77.80</t>
  </si>
  <si>
    <t>LAS-SART</t>
  </si>
  <si>
    <t>Wyniki konkursu nr 3 klasy "L" seria B dokładności - otwarty</t>
  </si>
  <si>
    <t>TURBUD CICARO</t>
  </si>
  <si>
    <t>Tomasz Klein</t>
  </si>
  <si>
    <t>KJ "Turbud" Brzeg</t>
  </si>
  <si>
    <t>CHOPIN</t>
  </si>
  <si>
    <t>Barbara Kwolek</t>
  </si>
  <si>
    <t>KIA GRANDESSA</t>
  </si>
  <si>
    <t>Justyna Stępiń</t>
  </si>
  <si>
    <t>LKJ "Apollo" Herby</t>
  </si>
  <si>
    <t>OMAR PLUS S</t>
  </si>
  <si>
    <t>Krzysztof Wójcik</t>
  </si>
  <si>
    <t>KJ "Szumlakowscy Cysterny" Brzeg</t>
  </si>
  <si>
    <t>ABRAXIS Z PLUS S</t>
  </si>
  <si>
    <t>Krzysztof Gozdek</t>
  </si>
  <si>
    <t>NERMA</t>
  </si>
  <si>
    <t>Gabriela Kowalska</t>
  </si>
  <si>
    <t>ARKA</t>
  </si>
  <si>
    <t>Katarzyna Mielniczek</t>
  </si>
  <si>
    <t>SLOGAN</t>
  </si>
  <si>
    <t>Grzegorz Szczepański</t>
  </si>
  <si>
    <t>KJ "Lambada" Częstochowa</t>
  </si>
  <si>
    <t>FARA II</t>
  </si>
  <si>
    <t>ONTARIO</t>
  </si>
  <si>
    <t>LUKY LUKE</t>
  </si>
  <si>
    <t>Małgorzata Kabała</t>
  </si>
  <si>
    <t>SUBIEKT</t>
  </si>
  <si>
    <t>Agnieszka Brożyna</t>
  </si>
  <si>
    <t>SJ Napoleońska Zagroda</t>
  </si>
  <si>
    <t>SOKPENZ</t>
  </si>
  <si>
    <t>OŻANKA</t>
  </si>
  <si>
    <t>Joanna Wałowska</t>
  </si>
  <si>
    <t>HADES</t>
  </si>
  <si>
    <t>LANCASTER</t>
  </si>
  <si>
    <t>Małgorzata Besz Janicka</t>
  </si>
  <si>
    <t>LIRA</t>
  </si>
  <si>
    <t>Iga Szpak</t>
  </si>
  <si>
    <t>MARIHUANA</t>
  </si>
  <si>
    <t>ALTUS</t>
  </si>
  <si>
    <t>Nina Niepomniaszczyj</t>
  </si>
  <si>
    <t>E</t>
  </si>
  <si>
    <t>Wyniki konkursu nr 3 klasy "L" seria C</t>
  </si>
  <si>
    <t xml:space="preserve"> I Półfinał Mistrzostw OZJ Juniorów i J. Młodszych</t>
  </si>
  <si>
    <t>AMBASADA</t>
  </si>
  <si>
    <t>Gerard Grutza</t>
  </si>
  <si>
    <t>eliminacja</t>
  </si>
  <si>
    <t>DURALINA</t>
  </si>
  <si>
    <t>Magda Kamińska</t>
  </si>
  <si>
    <t>GARD</t>
  </si>
  <si>
    <t>Martyna Kisielewska</t>
  </si>
  <si>
    <t>GRASANT</t>
  </si>
  <si>
    <t>Bartosz Grosz</t>
  </si>
  <si>
    <t>LKJ Moszna</t>
  </si>
  <si>
    <t>HARDY</t>
  </si>
  <si>
    <t>INONA</t>
  </si>
  <si>
    <t>LESTER</t>
  </si>
  <si>
    <t>Agata Godoś</t>
  </si>
  <si>
    <t>MODA</t>
  </si>
  <si>
    <t>NIL</t>
  </si>
  <si>
    <t>Agnieszka Besz</t>
  </si>
  <si>
    <t>OBELISK</t>
  </si>
  <si>
    <t>KJ "Apollo" Herby</t>
  </si>
  <si>
    <t>PIRAT</t>
  </si>
  <si>
    <t>Joanna Karaźniewicz</t>
  </si>
  <si>
    <t>ROSA DONNA</t>
  </si>
  <si>
    <t>SEGURA</t>
  </si>
  <si>
    <t>SEXY BOY</t>
  </si>
  <si>
    <t>Kerstin Jurek</t>
  </si>
  <si>
    <t>500 m</t>
  </si>
  <si>
    <t xml:space="preserve">350 m/min </t>
  </si>
  <si>
    <t>86 s</t>
  </si>
  <si>
    <t>Sędzia główny:</t>
  </si>
  <si>
    <t>Małgorzata Skok</t>
  </si>
  <si>
    <t>na zasadach art.238.2.1.Przepisów w skokach</t>
  </si>
  <si>
    <t>I półfinał</t>
  </si>
  <si>
    <t>II półfinał</t>
  </si>
  <si>
    <t>I nawrót finału</t>
  </si>
  <si>
    <t>II nawrót finału</t>
  </si>
  <si>
    <t>Wynik końcowy</t>
  </si>
  <si>
    <t>Wynik po II półfinałach</t>
  </si>
  <si>
    <t>Pkt karne</t>
  </si>
  <si>
    <t>Czas</t>
  </si>
  <si>
    <t>INONA/MODA</t>
  </si>
  <si>
    <t>GARD/SEGURA</t>
  </si>
  <si>
    <t xml:space="preserve">Wyniki Mistrzostw Juniorów i Juniorów Młd. </t>
  </si>
  <si>
    <t xml:space="preserve">II Półfinał Mistrzostw OZJ Juniorów i J. Młodszych </t>
  </si>
  <si>
    <t xml:space="preserve">Wyniki konkursu nr 5 klasy "N" szybkości otwarty, </t>
  </si>
  <si>
    <t>na zasadach art.239 tabela C. Przepisów w skokach</t>
  </si>
  <si>
    <t>Błędy</t>
  </si>
  <si>
    <t>Wynik</t>
  </si>
  <si>
    <t>HEKTOR</t>
  </si>
  <si>
    <t>Jacek Tokarski</t>
  </si>
  <si>
    <t>QUMBALL</t>
  </si>
  <si>
    <t>DUMA</t>
  </si>
  <si>
    <t>Leszek Gramza</t>
  </si>
  <si>
    <t>OSK "Michalscy" Trzebnica</t>
  </si>
  <si>
    <t>JARMILA</t>
  </si>
  <si>
    <t>CHWAŁA</t>
  </si>
  <si>
    <t>CALHOUN</t>
  </si>
  <si>
    <t>INEZA</t>
  </si>
  <si>
    <t>SOTNIA</t>
  </si>
  <si>
    <t>Mariusz Steciura</t>
  </si>
  <si>
    <t>LKJ "Husaria" Skorogoszcz</t>
  </si>
  <si>
    <t>ABRAXA II Z PLUS S</t>
  </si>
  <si>
    <t>Krzyszfot Gozdek</t>
  </si>
  <si>
    <t>GUFFI</t>
  </si>
  <si>
    <t>ULLA</t>
  </si>
  <si>
    <t>SERGEANT PEPPER II</t>
  </si>
  <si>
    <t>AQUARO</t>
  </si>
  <si>
    <t>MELISSANA</t>
  </si>
  <si>
    <t>Jadwiga Jung</t>
  </si>
  <si>
    <t>PSZCZYNA</t>
  </si>
  <si>
    <t>ASTERIX PLUS S</t>
  </si>
  <si>
    <t>EUREKA</t>
  </si>
  <si>
    <t>KJ Okoły</t>
  </si>
  <si>
    <t>APPALOOSA</t>
  </si>
  <si>
    <t>Agnieszka Łuczak</t>
  </si>
  <si>
    <t>PRETORIA</t>
  </si>
  <si>
    <t>Tomasz Kuczerawy</t>
  </si>
  <si>
    <t>LKJ "Platan"Wrocław</t>
  </si>
  <si>
    <t>VEDANTA</t>
  </si>
  <si>
    <t>Aleksandra Storoż</t>
  </si>
  <si>
    <t>ROWENTA</t>
  </si>
  <si>
    <t>Ewa Binasik</t>
  </si>
  <si>
    <t>CARTOUCHE</t>
  </si>
  <si>
    <t>ILUZJA</t>
  </si>
  <si>
    <t>JUNCAL</t>
  </si>
  <si>
    <t>FORTA</t>
  </si>
  <si>
    <t>OMEN</t>
  </si>
  <si>
    <t>INULINA</t>
  </si>
  <si>
    <t>Tomasz Gałczyński</t>
  </si>
  <si>
    <t>EUFORIA</t>
  </si>
  <si>
    <t>520 m</t>
  </si>
  <si>
    <t>Ilość przeszkód:</t>
  </si>
  <si>
    <t>Tempo:</t>
  </si>
  <si>
    <t>Ilość skoków:</t>
  </si>
  <si>
    <t>Czas maksymalny</t>
  </si>
  <si>
    <t>120 s</t>
  </si>
  <si>
    <t>Wyniki  Mistrzostw OZJ Seniorów i Mł. Jeźdźców</t>
  </si>
  <si>
    <t>na zasadach art.238.2.1. Przepisów w skokach</t>
  </si>
  <si>
    <t>Wyniki I półfinału</t>
  </si>
  <si>
    <t>Wyniki II półfinału</t>
  </si>
  <si>
    <t>Wynik po dwóch półfinałach</t>
  </si>
  <si>
    <t>Pkty karne</t>
  </si>
  <si>
    <t>Suma punktów karnych</t>
  </si>
  <si>
    <t>SJ "Napoleońska Zagroda"</t>
  </si>
  <si>
    <t xml:space="preserve">Wyniki konkursu nr 6 klasy "N" zwykły otwarty, </t>
  </si>
  <si>
    <t>HARMONIA</t>
  </si>
  <si>
    <t>DIGGER GOLD-S</t>
  </si>
  <si>
    <t>Agnieszka Mierzwińska</t>
  </si>
  <si>
    <t>DOMENA</t>
  </si>
  <si>
    <t>Anna Worotniak</t>
  </si>
  <si>
    <t>rezygnacja</t>
  </si>
  <si>
    <t>DIENNE S</t>
  </si>
  <si>
    <t xml:space="preserve">Aleksandra Matkiewicz </t>
  </si>
  <si>
    <t>Norma :</t>
  </si>
  <si>
    <t>90 s</t>
  </si>
  <si>
    <t>Wyniki konkursu nr 7</t>
  </si>
  <si>
    <t>Kuców i małych koni dokładności bez rozgrywk</t>
  </si>
  <si>
    <t>na zasadach art.238.1.1.Przepisów w skokach - OTWARTY</t>
  </si>
  <si>
    <t>DOLLY - R</t>
  </si>
  <si>
    <t>325 m/min</t>
  </si>
  <si>
    <t>Wyniki nr 8 klasy "LL" dokładności bez rozgrywki</t>
  </si>
  <si>
    <t>SCAT</t>
  </si>
  <si>
    <t>350 m/min</t>
  </si>
  <si>
    <t>79 s</t>
  </si>
  <si>
    <t>Wyniki konkursu nr 9 klasy "L" dokładności - otwarty</t>
  </si>
  <si>
    <t>KIA - GRANDESA</t>
  </si>
  <si>
    <t>OLITARA</t>
  </si>
  <si>
    <t>CZEREMIS</t>
  </si>
  <si>
    <t>KJ "Volta " Miłocice</t>
  </si>
  <si>
    <t>sek karne</t>
  </si>
  <si>
    <t>Wyniki konkursu nr 10 klasy "P" II fazowy otwarty</t>
  </si>
  <si>
    <t>na zasadach art.274.5.5 Tabela C .Przepisów w skokach</t>
  </si>
  <si>
    <t>Faza I</t>
  </si>
  <si>
    <t>Faza II</t>
  </si>
  <si>
    <t>błędy</t>
  </si>
  <si>
    <t>czas II</t>
  </si>
  <si>
    <t>JET</t>
  </si>
  <si>
    <t>Łukasz Swoboda</t>
  </si>
  <si>
    <t>ABRAXA LADY PLUS S</t>
  </si>
  <si>
    <t>HAYLIFE</t>
  </si>
  <si>
    <t xml:space="preserve"> KJ "Orzeł" Kiedrzyn</t>
  </si>
  <si>
    <t>SKANIT</t>
  </si>
  <si>
    <t>SERBIA</t>
  </si>
  <si>
    <t>Agnieszka Sołoniewicz</t>
  </si>
  <si>
    <t>MAŁA LADY</t>
  </si>
  <si>
    <t>Manfred Słodczyk</t>
  </si>
  <si>
    <t>CARLOS</t>
  </si>
  <si>
    <t xml:space="preserve">Aleksandra Storoż </t>
  </si>
  <si>
    <t>EMPIRIA</t>
  </si>
  <si>
    <t>Alicja Burda</t>
  </si>
  <si>
    <t>LKJ "Deresz" Siemianowice Śl.</t>
  </si>
  <si>
    <t>LUCKY LUKE</t>
  </si>
  <si>
    <t>I faza</t>
  </si>
  <si>
    <t>480 m</t>
  </si>
  <si>
    <t>82 s</t>
  </si>
  <si>
    <t>II faza</t>
  </si>
  <si>
    <t>220 m</t>
  </si>
  <si>
    <t>Czas maksymalny:</t>
  </si>
  <si>
    <t>Wyniki konkursu nr 12 klasy "N"</t>
  </si>
  <si>
    <t>o wzrastającym stopniu trudności z Jockerem zwykły</t>
  </si>
  <si>
    <t>na zasadach art.269.5  Przepisów w skokach</t>
  </si>
  <si>
    <t>Punkty bonifikacyjne</t>
  </si>
  <si>
    <t>OLSZYN WM</t>
  </si>
  <si>
    <t>Magdalena Podsiadły</t>
  </si>
  <si>
    <t>AKU "Thomson" Wrocław</t>
  </si>
  <si>
    <t>DIENNE - S</t>
  </si>
  <si>
    <t>Aleksandra Matkiewicz</t>
  </si>
  <si>
    <t xml:space="preserve">EMPIRIA </t>
  </si>
  <si>
    <t>340 m</t>
  </si>
  <si>
    <t>59 s</t>
  </si>
  <si>
    <t>R</t>
  </si>
  <si>
    <t>dyskwalifikacja</t>
  </si>
  <si>
    <t>I nawrót</t>
  </si>
  <si>
    <t>II nawrót</t>
  </si>
  <si>
    <t>380 m</t>
  </si>
  <si>
    <t>66 s</t>
  </si>
  <si>
    <t>Wyniki konkursu nr 3 klasy "L" seria A licencyjny - otwarty</t>
  </si>
  <si>
    <t>LOTOS</t>
  </si>
  <si>
    <t>Dariusz Horaszewski</t>
  </si>
  <si>
    <t>KJ "Lotus" Poznań</t>
  </si>
  <si>
    <t>WIKTOR</t>
  </si>
  <si>
    <t>Sylwia Podsiadło</t>
  </si>
  <si>
    <t>STATUS</t>
  </si>
  <si>
    <t>78.50</t>
  </si>
  <si>
    <t>81.62</t>
  </si>
  <si>
    <t>EL</t>
  </si>
  <si>
    <t>72.78</t>
  </si>
  <si>
    <t>69.88</t>
  </si>
  <si>
    <t>79.34</t>
  </si>
  <si>
    <t>BO</t>
  </si>
  <si>
    <t>B0</t>
  </si>
  <si>
    <t>Pkt karne I f</t>
  </si>
  <si>
    <t>Czas I f</t>
  </si>
  <si>
    <t>Pkt karne II f</t>
  </si>
  <si>
    <t>Czas II f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</si>
</sst>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Arial CE"/>
      <family val="0"/>
    </font>
    <font>
      <b/>
      <sz val="14"/>
      <color indexed="8"/>
      <name val="Arial"/>
      <family val="2"/>
    </font>
    <font>
      <sz val="10"/>
      <name val="Times New Roman CE"/>
      <family val="1"/>
    </font>
    <font>
      <b/>
      <sz val="10"/>
      <color indexed="8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b/>
      <sz val="8"/>
      <color indexed="8"/>
      <name val="Arial CE"/>
      <family val="0"/>
    </font>
    <font>
      <b/>
      <sz val="8"/>
      <name val="Arial CE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2" fontId="7" fillId="0" borderId="9" xfId="0" applyNumberFormat="1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4" xfId="0" applyFill="1" applyBorder="1" applyAlignment="1">
      <alignment/>
    </xf>
    <xf numFmtId="0" fontId="9" fillId="2" borderId="13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2" fontId="0" fillId="0" borderId="5" xfId="0" applyNumberFormat="1" applyBorder="1" applyAlignment="1">
      <alignment/>
    </xf>
    <xf numFmtId="0" fontId="2" fillId="0" borderId="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2" fontId="0" fillId="0" borderId="4" xfId="0" applyNumberFormat="1" applyBorder="1" applyAlignment="1">
      <alignment/>
    </xf>
    <xf numFmtId="0" fontId="0" fillId="0" borderId="14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9" fillId="0" borderId="1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/>
    </xf>
    <xf numFmtId="0" fontId="9" fillId="0" borderId="22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4" xfId="0" applyNumberFormat="1" applyFill="1" applyBorder="1" applyAlignment="1">
      <alignment/>
    </xf>
    <xf numFmtId="0" fontId="10" fillId="0" borderId="0" xfId="0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23" xfId="0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/>
    </xf>
    <xf numFmtId="2" fontId="13" fillId="0" borderId="4" xfId="0" applyNumberFormat="1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8" fillId="0" borderId="4" xfId="0" applyFont="1" applyFill="1" applyBorder="1" applyAlignment="1">
      <alignment horizontal="center"/>
    </xf>
    <xf numFmtId="1" fontId="0" fillId="0" borderId="4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2" fontId="9" fillId="0" borderId="30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2" fontId="9" fillId="0" borderId="32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wrapText="1"/>
    </xf>
    <xf numFmtId="0" fontId="5" fillId="2" borderId="33" xfId="0" applyFont="1" applyFill="1" applyBorder="1" applyAlignment="1">
      <alignment horizontal="center" wrapText="1"/>
    </xf>
    <xf numFmtId="0" fontId="5" fillId="2" borderId="39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9" fillId="0" borderId="11" xfId="0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0" fontId="0" fillId="0" borderId="43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4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2" borderId="38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0" borderId="4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4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D28" sqref="D28"/>
    </sheetView>
  </sheetViews>
  <sheetFormatPr defaultColWidth="9.140625" defaultRowHeight="12.75"/>
  <cols>
    <col min="1" max="1" width="7.140625" style="0" customWidth="1"/>
    <col min="2" max="2" width="18.57421875" style="0" bestFit="1" customWidth="1"/>
    <col min="3" max="3" width="30.00390625" style="0" customWidth="1"/>
    <col min="4" max="4" width="20.57421875" style="0" bestFit="1" customWidth="1"/>
    <col min="5" max="5" width="15.421875" style="0" bestFit="1" customWidth="1"/>
    <col min="6" max="6" width="15.00390625" style="0" customWidth="1"/>
  </cols>
  <sheetData>
    <row r="1" spans="1:7" ht="12.75" customHeight="1">
      <c r="A1" s="141" t="s">
        <v>0</v>
      </c>
      <c r="B1" s="142"/>
      <c r="C1" s="142"/>
      <c r="D1" s="142"/>
      <c r="E1" s="142"/>
      <c r="F1" s="142"/>
      <c r="G1" s="142"/>
    </row>
    <row r="2" spans="1:7" ht="12.75">
      <c r="A2" s="143" t="s">
        <v>1</v>
      </c>
      <c r="B2" s="143"/>
      <c r="C2" s="143"/>
      <c r="D2" s="143"/>
      <c r="E2" s="143"/>
      <c r="F2" s="143"/>
      <c r="G2" s="143"/>
    </row>
    <row r="3" spans="1:6" ht="18.75">
      <c r="A3" s="144" t="s">
        <v>2</v>
      </c>
      <c r="B3" s="144"/>
      <c r="C3" s="144"/>
      <c r="D3" s="144"/>
      <c r="E3" s="144"/>
      <c r="F3" s="144"/>
    </row>
    <row r="4" spans="1:6" ht="15.75">
      <c r="A4" s="145" t="s">
        <v>3</v>
      </c>
      <c r="B4" s="145"/>
      <c r="C4" s="145"/>
      <c r="D4" s="145"/>
      <c r="E4" s="145"/>
      <c r="F4" s="145"/>
    </row>
    <row r="5" spans="1:7" ht="12.75">
      <c r="A5" s="2" t="s">
        <v>4</v>
      </c>
      <c r="B5" s="3" t="s">
        <v>5</v>
      </c>
      <c r="C5" s="4" t="s">
        <v>6</v>
      </c>
      <c r="D5" s="2" t="s">
        <v>7</v>
      </c>
      <c r="E5" s="2" t="s">
        <v>8</v>
      </c>
      <c r="F5" s="2" t="s">
        <v>9</v>
      </c>
      <c r="G5" s="5"/>
    </row>
    <row r="6" spans="1:7" ht="12.75">
      <c r="A6" s="6">
        <v>1</v>
      </c>
      <c r="B6" s="7" t="s">
        <v>10</v>
      </c>
      <c r="C6" s="8" t="s">
        <v>11</v>
      </c>
      <c r="D6" s="8" t="s">
        <v>12</v>
      </c>
      <c r="E6" s="6">
        <v>0</v>
      </c>
      <c r="F6" s="6" t="s">
        <v>13</v>
      </c>
      <c r="G6" s="5"/>
    </row>
    <row r="7" spans="1:7" ht="12.75">
      <c r="A7" s="6">
        <v>2</v>
      </c>
      <c r="B7" s="7" t="s">
        <v>10</v>
      </c>
      <c r="C7" s="8" t="s">
        <v>11</v>
      </c>
      <c r="D7" s="8" t="s">
        <v>12</v>
      </c>
      <c r="E7" s="6">
        <v>0</v>
      </c>
      <c r="F7" s="6" t="s">
        <v>14</v>
      </c>
      <c r="G7" s="5"/>
    </row>
    <row r="8" spans="1:7" ht="12.75">
      <c r="A8" s="6">
        <v>3</v>
      </c>
      <c r="B8" s="7" t="s">
        <v>15</v>
      </c>
      <c r="C8" s="8" t="s">
        <v>16</v>
      </c>
      <c r="D8" s="8" t="s">
        <v>17</v>
      </c>
      <c r="E8" s="6">
        <v>0</v>
      </c>
      <c r="F8" s="6" t="s">
        <v>18</v>
      </c>
      <c r="G8" s="5"/>
    </row>
    <row r="9" spans="1:7" ht="12.75">
      <c r="A9" s="6">
        <v>4</v>
      </c>
      <c r="B9" s="7" t="s">
        <v>19</v>
      </c>
      <c r="C9" s="8" t="s">
        <v>20</v>
      </c>
      <c r="D9" s="8" t="s">
        <v>12</v>
      </c>
      <c r="E9" s="6">
        <v>0</v>
      </c>
      <c r="F9" s="6" t="s">
        <v>21</v>
      </c>
      <c r="G9" s="5"/>
    </row>
    <row r="10" spans="1:7" ht="12.75">
      <c r="A10" s="6">
        <v>5</v>
      </c>
      <c r="B10" s="7" t="s">
        <v>19</v>
      </c>
      <c r="C10" s="8" t="s">
        <v>20</v>
      </c>
      <c r="D10" s="8" t="s">
        <v>12</v>
      </c>
      <c r="E10" s="6">
        <v>0</v>
      </c>
      <c r="F10" s="6" t="s">
        <v>22</v>
      </c>
      <c r="G10" s="5"/>
    </row>
    <row r="11" spans="1:7" ht="12.75">
      <c r="A11" s="6">
        <v>6</v>
      </c>
      <c r="B11" s="7" t="s">
        <v>23</v>
      </c>
      <c r="C11" s="8" t="s">
        <v>24</v>
      </c>
      <c r="D11" s="8" t="s">
        <v>25</v>
      </c>
      <c r="E11" s="6">
        <v>0</v>
      </c>
      <c r="F11" s="6" t="s">
        <v>26</v>
      </c>
      <c r="G11" s="5"/>
    </row>
    <row r="12" spans="1:6" ht="12.75">
      <c r="A12" s="6">
        <v>7</v>
      </c>
      <c r="B12" s="7" t="s">
        <v>27</v>
      </c>
      <c r="C12" s="8" t="s">
        <v>28</v>
      </c>
      <c r="D12" s="8" t="s">
        <v>12</v>
      </c>
      <c r="E12" s="6">
        <v>0</v>
      </c>
      <c r="F12" s="6" t="s">
        <v>29</v>
      </c>
    </row>
    <row r="13" spans="1:6" ht="12.75">
      <c r="A13" s="6">
        <v>8</v>
      </c>
      <c r="B13" s="7" t="s">
        <v>27</v>
      </c>
      <c r="C13" s="8" t="s">
        <v>30</v>
      </c>
      <c r="D13" s="8" t="s">
        <v>12</v>
      </c>
      <c r="E13" s="6">
        <v>0</v>
      </c>
      <c r="F13" s="6" t="s">
        <v>31</v>
      </c>
    </row>
    <row r="14" spans="1:6" ht="12.75">
      <c r="A14" s="6">
        <v>9</v>
      </c>
      <c r="B14" s="7" t="s">
        <v>32</v>
      </c>
      <c r="C14" s="8" t="s">
        <v>33</v>
      </c>
      <c r="D14" s="8" t="s">
        <v>25</v>
      </c>
      <c r="E14" s="6">
        <f>0</f>
        <v>0</v>
      </c>
      <c r="F14" s="6" t="s">
        <v>34</v>
      </c>
    </row>
    <row r="15" spans="1:6" ht="12.75">
      <c r="A15" s="6">
        <v>10</v>
      </c>
      <c r="B15" s="7" t="s">
        <v>23</v>
      </c>
      <c r="C15" s="8" t="s">
        <v>24</v>
      </c>
      <c r="D15" s="8" t="s">
        <v>25</v>
      </c>
      <c r="E15" s="6">
        <v>0</v>
      </c>
      <c r="F15" s="6" t="s">
        <v>35</v>
      </c>
    </row>
    <row r="16" spans="1:6" ht="12.75">
      <c r="A16" s="6">
        <v>11</v>
      </c>
      <c r="B16" s="7" t="s">
        <v>32</v>
      </c>
      <c r="C16" s="8" t="s">
        <v>33</v>
      </c>
      <c r="D16" s="8" t="s">
        <v>25</v>
      </c>
      <c r="E16" s="6">
        <v>0</v>
      </c>
      <c r="F16" s="6" t="s">
        <v>36</v>
      </c>
    </row>
    <row r="17" spans="1:6" ht="12.75">
      <c r="A17" s="6">
        <v>12</v>
      </c>
      <c r="B17" s="7" t="s">
        <v>37</v>
      </c>
      <c r="C17" s="8" t="s">
        <v>30</v>
      </c>
      <c r="D17" s="8" t="s">
        <v>12</v>
      </c>
      <c r="E17" s="6">
        <v>0</v>
      </c>
      <c r="F17" s="6" t="s">
        <v>38</v>
      </c>
    </row>
    <row r="18" spans="1:6" ht="12.75">
      <c r="A18" s="6">
        <v>13</v>
      </c>
      <c r="B18" s="7" t="s">
        <v>15</v>
      </c>
      <c r="C18" s="8" t="s">
        <v>16</v>
      </c>
      <c r="D18" s="8" t="s">
        <v>17</v>
      </c>
      <c r="E18" s="6">
        <v>0</v>
      </c>
      <c r="F18" s="6" t="s">
        <v>39</v>
      </c>
    </row>
    <row r="19" spans="1:6" ht="12.75">
      <c r="A19" s="6">
        <v>14</v>
      </c>
      <c r="B19" s="7" t="s">
        <v>40</v>
      </c>
      <c r="C19" s="8" t="s">
        <v>41</v>
      </c>
      <c r="D19" s="8" t="s">
        <v>17</v>
      </c>
      <c r="E19" s="6">
        <v>0</v>
      </c>
      <c r="F19" s="6" t="s">
        <v>42</v>
      </c>
    </row>
    <row r="20" spans="1:6" ht="12.75">
      <c r="A20" s="6">
        <v>15</v>
      </c>
      <c r="B20" s="7" t="s">
        <v>43</v>
      </c>
      <c r="C20" s="8" t="s">
        <v>44</v>
      </c>
      <c r="D20" s="8" t="s">
        <v>45</v>
      </c>
      <c r="E20" s="6">
        <v>0</v>
      </c>
      <c r="F20" s="6" t="s">
        <v>46</v>
      </c>
    </row>
    <row r="21" spans="1:6" ht="12.75">
      <c r="A21" s="6">
        <v>16</v>
      </c>
      <c r="B21" s="7" t="s">
        <v>37</v>
      </c>
      <c r="C21" s="8" t="s">
        <v>30</v>
      </c>
      <c r="D21" s="8" t="s">
        <v>12</v>
      </c>
      <c r="E21" s="6">
        <v>4</v>
      </c>
      <c r="F21" s="6" t="s">
        <v>47</v>
      </c>
    </row>
    <row r="22" spans="1:6" ht="12.75">
      <c r="A22" s="6">
        <v>17</v>
      </c>
      <c r="B22" s="7" t="s">
        <v>48</v>
      </c>
      <c r="C22" s="9" t="s">
        <v>49</v>
      </c>
      <c r="D22" s="10" t="s">
        <v>45</v>
      </c>
      <c r="E22" s="6">
        <v>5</v>
      </c>
      <c r="F22" s="6" t="s">
        <v>50</v>
      </c>
    </row>
    <row r="23" spans="1:6" ht="12.75">
      <c r="A23" s="6">
        <v>18</v>
      </c>
      <c r="B23" s="7" t="s">
        <v>40</v>
      </c>
      <c r="C23" s="8" t="s">
        <v>41</v>
      </c>
      <c r="D23" s="8" t="s">
        <v>17</v>
      </c>
      <c r="E23" s="6">
        <v>6</v>
      </c>
      <c r="F23" s="6" t="s">
        <v>51</v>
      </c>
    </row>
    <row r="24" spans="1:6" ht="12.75">
      <c r="A24" s="11"/>
      <c r="B24" s="12"/>
      <c r="C24" s="13"/>
      <c r="D24" s="13"/>
      <c r="E24" s="11"/>
      <c r="F24" s="11"/>
    </row>
    <row r="27" spans="2:3" ht="12.75">
      <c r="B27" s="14" t="s">
        <v>52</v>
      </c>
      <c r="C27" t="s">
        <v>53</v>
      </c>
    </row>
    <row r="28" spans="2:3" ht="12.75">
      <c r="B28" s="14" t="s">
        <v>54</v>
      </c>
      <c r="C28" t="s">
        <v>55</v>
      </c>
    </row>
    <row r="29" spans="2:3" ht="12.75">
      <c r="B29" s="14" t="s">
        <v>56</v>
      </c>
      <c r="C29" t="s">
        <v>57</v>
      </c>
    </row>
  </sheetData>
  <mergeCells count="4">
    <mergeCell ref="A1:G1"/>
    <mergeCell ref="A2:G2"/>
    <mergeCell ref="A3:F3"/>
    <mergeCell ref="A4:F4"/>
  </mergeCells>
  <printOptions horizontalCentered="1" verticalCentered="1"/>
  <pageMargins left="0.17" right="0.28" top="0.38" bottom="0.63" header="0.18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21"/>
  <sheetViews>
    <sheetView workbookViewId="0" topLeftCell="A1">
      <selection activeCell="D31" sqref="D31"/>
    </sheetView>
  </sheetViews>
  <sheetFormatPr defaultColWidth="9.140625" defaultRowHeight="12.75"/>
  <cols>
    <col min="2" max="2" width="3.7109375" style="0" bestFit="1" customWidth="1"/>
    <col min="3" max="3" width="18.7109375" style="0" bestFit="1" customWidth="1"/>
    <col min="4" max="4" width="27.8515625" style="0" bestFit="1" customWidth="1"/>
    <col min="5" max="5" width="25.7109375" style="0" customWidth="1"/>
    <col min="6" max="6" width="12.57421875" style="0" customWidth="1"/>
    <col min="7" max="7" width="15.421875" style="0" bestFit="1" customWidth="1"/>
    <col min="8" max="8" width="15.57421875" style="0" customWidth="1"/>
  </cols>
  <sheetData>
    <row r="1" spans="2:8" ht="12.75">
      <c r="B1" s="141" t="s">
        <v>0</v>
      </c>
      <c r="C1" s="142"/>
      <c r="D1" s="142"/>
      <c r="E1" s="142"/>
      <c r="F1" s="142"/>
      <c r="G1" s="142"/>
      <c r="H1" s="142"/>
    </row>
    <row r="2" spans="2:8" ht="12.75">
      <c r="B2" s="143" t="s">
        <v>1</v>
      </c>
      <c r="C2" s="143"/>
      <c r="D2" s="143"/>
      <c r="E2" s="143"/>
      <c r="F2" s="143"/>
      <c r="G2" s="143"/>
      <c r="H2" s="143"/>
    </row>
    <row r="3" spans="2:8" ht="18" customHeight="1">
      <c r="B3" s="146" t="s">
        <v>275</v>
      </c>
      <c r="C3" s="146"/>
      <c r="D3" s="146"/>
      <c r="E3" s="146"/>
      <c r="F3" s="146"/>
      <c r="G3" s="146"/>
      <c r="H3" s="146"/>
    </row>
    <row r="4" spans="2:8" ht="18" customHeight="1">
      <c r="B4" s="147" t="s">
        <v>3</v>
      </c>
      <c r="C4" s="147"/>
      <c r="D4" s="147"/>
      <c r="E4" s="147"/>
      <c r="F4" s="147"/>
      <c r="G4" s="147"/>
      <c r="H4" s="147"/>
    </row>
    <row r="5" spans="2:8" ht="18" customHeight="1">
      <c r="B5" s="15"/>
      <c r="C5" s="15"/>
      <c r="D5" s="15"/>
      <c r="E5" s="15"/>
      <c r="F5" s="15"/>
      <c r="G5" s="15"/>
      <c r="H5" s="15"/>
    </row>
    <row r="6" spans="2:7" ht="13.5" customHeight="1">
      <c r="B6" s="16" t="s">
        <v>4</v>
      </c>
      <c r="C6" s="17" t="s">
        <v>5</v>
      </c>
      <c r="D6" s="4" t="s">
        <v>6</v>
      </c>
      <c r="E6" s="2" t="s">
        <v>7</v>
      </c>
      <c r="F6" s="2" t="s">
        <v>8</v>
      </c>
      <c r="G6" s="2" t="s">
        <v>9</v>
      </c>
    </row>
    <row r="7" spans="2:7" ht="12.75">
      <c r="B7" s="6">
        <v>1</v>
      </c>
      <c r="C7" s="7" t="s">
        <v>15</v>
      </c>
      <c r="D7" s="8" t="s">
        <v>16</v>
      </c>
      <c r="E7" s="8" t="s">
        <v>17</v>
      </c>
      <c r="F7" s="30">
        <v>0</v>
      </c>
      <c r="G7" s="30">
        <v>60.85</v>
      </c>
    </row>
    <row r="8" spans="2:7" ht="12.75">
      <c r="B8" s="6">
        <v>2</v>
      </c>
      <c r="C8" s="7" t="s">
        <v>75</v>
      </c>
      <c r="D8" s="8" t="s">
        <v>76</v>
      </c>
      <c r="E8" s="8" t="s">
        <v>77</v>
      </c>
      <c r="F8" s="30">
        <v>0</v>
      </c>
      <c r="G8" s="30">
        <v>71.06</v>
      </c>
    </row>
    <row r="9" spans="2:7" ht="12.75">
      <c r="B9" s="6">
        <v>3</v>
      </c>
      <c r="C9" s="7" t="s">
        <v>75</v>
      </c>
      <c r="D9" s="8" t="s">
        <v>76</v>
      </c>
      <c r="E9" s="8" t="s">
        <v>77</v>
      </c>
      <c r="F9" s="30">
        <v>0</v>
      </c>
      <c r="G9" s="30">
        <v>72.65</v>
      </c>
    </row>
    <row r="10" spans="2:7" ht="12.75">
      <c r="B10" s="6">
        <v>4</v>
      </c>
      <c r="C10" s="7" t="s">
        <v>96</v>
      </c>
      <c r="D10" s="8" t="s">
        <v>97</v>
      </c>
      <c r="E10" s="8" t="s">
        <v>77</v>
      </c>
      <c r="F10" s="30">
        <v>0</v>
      </c>
      <c r="G10" s="30">
        <v>75.66</v>
      </c>
    </row>
    <row r="11" spans="2:7" ht="12.75">
      <c r="B11" s="6">
        <v>5</v>
      </c>
      <c r="C11" s="7" t="s">
        <v>276</v>
      </c>
      <c r="D11" s="8" t="s">
        <v>72</v>
      </c>
      <c r="E11" s="8" t="s">
        <v>73</v>
      </c>
      <c r="F11" s="30">
        <v>7</v>
      </c>
      <c r="G11" s="30">
        <v>90.19</v>
      </c>
    </row>
    <row r="12" spans="2:7" ht="12.75">
      <c r="B12" s="6">
        <v>6</v>
      </c>
      <c r="C12" s="7" t="s">
        <v>80</v>
      </c>
      <c r="D12" s="8" t="s">
        <v>81</v>
      </c>
      <c r="E12" s="8" t="s">
        <v>82</v>
      </c>
      <c r="F12" s="30">
        <v>8</v>
      </c>
      <c r="G12" s="30">
        <v>93.85</v>
      </c>
    </row>
    <row r="13" spans="2:7" ht="12.75">
      <c r="B13" s="6">
        <v>7</v>
      </c>
      <c r="C13" s="7" t="s">
        <v>84</v>
      </c>
      <c r="D13" s="8" t="s">
        <v>85</v>
      </c>
      <c r="E13" s="8" t="s">
        <v>17</v>
      </c>
      <c r="F13" s="30">
        <f>4+4+4+0</f>
        <v>12</v>
      </c>
      <c r="G13" s="30">
        <v>76.63</v>
      </c>
    </row>
    <row r="14" spans="2:7" ht="12.75">
      <c r="B14" s="6">
        <v>8</v>
      </c>
      <c r="C14" s="7" t="s">
        <v>32</v>
      </c>
      <c r="D14" s="8" t="s">
        <v>41</v>
      </c>
      <c r="E14" s="8" t="s">
        <v>17</v>
      </c>
      <c r="F14" s="30"/>
      <c r="G14" s="30" t="s">
        <v>158</v>
      </c>
    </row>
    <row r="15" spans="2:7" ht="12.75">
      <c r="B15" s="6">
        <v>9</v>
      </c>
      <c r="C15" s="7" t="s">
        <v>84</v>
      </c>
      <c r="D15" s="8" t="s">
        <v>85</v>
      </c>
      <c r="E15" s="8" t="s">
        <v>17</v>
      </c>
      <c r="F15" s="30"/>
      <c r="G15" s="30" t="s">
        <v>158</v>
      </c>
    </row>
    <row r="16" spans="2:7" ht="12.75">
      <c r="B16" s="6">
        <v>10</v>
      </c>
      <c r="C16" s="7" t="s">
        <v>96</v>
      </c>
      <c r="D16" s="8" t="s">
        <v>97</v>
      </c>
      <c r="E16" s="8" t="s">
        <v>77</v>
      </c>
      <c r="F16" s="30"/>
      <c r="G16" s="30" t="s">
        <v>158</v>
      </c>
    </row>
    <row r="19" spans="3:4" ht="12.75">
      <c r="C19" s="14" t="s">
        <v>52</v>
      </c>
      <c r="D19" s="97" t="s">
        <v>53</v>
      </c>
    </row>
    <row r="20" spans="3:7" ht="12.75">
      <c r="C20" s="14" t="s">
        <v>247</v>
      </c>
      <c r="D20" s="97" t="s">
        <v>277</v>
      </c>
      <c r="E20" s="98" t="s">
        <v>184</v>
      </c>
      <c r="F20" s="148" t="s">
        <v>185</v>
      </c>
      <c r="G20" s="148"/>
    </row>
    <row r="21" spans="3:4" ht="12.75">
      <c r="C21" s="99" t="s">
        <v>56</v>
      </c>
      <c r="D21" s="72" t="s">
        <v>278</v>
      </c>
    </row>
  </sheetData>
  <mergeCells count="5">
    <mergeCell ref="F20:G20"/>
    <mergeCell ref="B1:H1"/>
    <mergeCell ref="B2:H2"/>
    <mergeCell ref="B3:H3"/>
    <mergeCell ref="B4:H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D30" sqref="D30"/>
    </sheetView>
  </sheetViews>
  <sheetFormatPr defaultColWidth="9.140625" defaultRowHeight="12.75"/>
  <cols>
    <col min="1" max="1" width="4.28125" style="0" customWidth="1"/>
    <col min="2" max="2" width="3.57421875" style="0" bestFit="1" customWidth="1"/>
    <col min="3" max="3" width="18.57421875" style="0" bestFit="1" customWidth="1"/>
    <col min="4" max="4" width="22.28125" style="0" bestFit="1" customWidth="1"/>
    <col min="5" max="5" width="31.8515625" style="0" bestFit="1" customWidth="1"/>
    <col min="6" max="6" width="15.421875" style="0" bestFit="1" customWidth="1"/>
    <col min="7" max="8" width="15.7109375" style="0" bestFit="1" customWidth="1"/>
  </cols>
  <sheetData>
    <row r="1" spans="1:7" ht="12.75">
      <c r="A1" s="141" t="s">
        <v>0</v>
      </c>
      <c r="B1" s="141"/>
      <c r="C1" s="141"/>
      <c r="D1" s="141"/>
      <c r="E1" s="141"/>
      <c r="F1" s="141"/>
      <c r="G1" s="141"/>
    </row>
    <row r="2" spans="1:7" ht="12.75">
      <c r="A2" s="143" t="s">
        <v>1</v>
      </c>
      <c r="B2" s="143"/>
      <c r="C2" s="143"/>
      <c r="D2" s="143"/>
      <c r="E2" s="143"/>
      <c r="F2" s="143"/>
      <c r="G2" s="143"/>
    </row>
    <row r="3" spans="1:7" ht="18">
      <c r="A3" s="146" t="s">
        <v>279</v>
      </c>
      <c r="B3" s="146"/>
      <c r="C3" s="146"/>
      <c r="D3" s="146"/>
      <c r="E3" s="146"/>
      <c r="F3" s="146"/>
      <c r="G3" s="146"/>
    </row>
    <row r="4" spans="1:7" ht="15.75">
      <c r="A4" s="147" t="s">
        <v>3</v>
      </c>
      <c r="B4" s="147"/>
      <c r="C4" s="147"/>
      <c r="D4" s="147"/>
      <c r="E4" s="147"/>
      <c r="F4" s="147"/>
      <c r="G4" s="147"/>
    </row>
    <row r="5" ht="13.5" customHeight="1"/>
    <row r="6" spans="2:7" ht="13.5" customHeight="1">
      <c r="B6" s="16" t="s">
        <v>4</v>
      </c>
      <c r="C6" s="17" t="s">
        <v>5</v>
      </c>
      <c r="D6" s="4" t="s">
        <v>6</v>
      </c>
      <c r="E6" s="2" t="s">
        <v>7</v>
      </c>
      <c r="F6" s="2" t="s">
        <v>8</v>
      </c>
      <c r="G6" s="2" t="s">
        <v>9</v>
      </c>
    </row>
    <row r="7" spans="2:7" ht="13.5" customHeight="1">
      <c r="B7" s="29">
        <v>1</v>
      </c>
      <c r="C7" s="7" t="s">
        <v>280</v>
      </c>
      <c r="D7" s="8" t="s">
        <v>121</v>
      </c>
      <c r="E7" s="8" t="s">
        <v>122</v>
      </c>
      <c r="F7" s="30">
        <f>0+0</f>
        <v>0</v>
      </c>
      <c r="G7" s="30">
        <v>69.93</v>
      </c>
    </row>
    <row r="8" spans="2:7" ht="12.75">
      <c r="B8" s="29">
        <v>2</v>
      </c>
      <c r="C8" s="43" t="s">
        <v>281</v>
      </c>
      <c r="D8" s="23" t="s">
        <v>129</v>
      </c>
      <c r="E8" s="33" t="s">
        <v>77</v>
      </c>
      <c r="F8" s="30">
        <v>0</v>
      </c>
      <c r="G8" s="30">
        <v>70.08</v>
      </c>
    </row>
    <row r="9" spans="2:7" ht="12.75">
      <c r="B9" s="29">
        <v>3</v>
      </c>
      <c r="C9" s="18" t="s">
        <v>282</v>
      </c>
      <c r="D9" s="9" t="s">
        <v>119</v>
      </c>
      <c r="E9" s="33" t="s">
        <v>283</v>
      </c>
      <c r="F9" s="30">
        <f>0+0+0+0</f>
        <v>0</v>
      </c>
      <c r="G9" s="30">
        <v>70.34</v>
      </c>
    </row>
    <row r="10" spans="2:7" ht="12.75">
      <c r="B10" s="29">
        <v>4</v>
      </c>
      <c r="C10" s="7" t="s">
        <v>93</v>
      </c>
      <c r="D10" s="8" t="s">
        <v>94</v>
      </c>
      <c r="E10" s="8" t="s">
        <v>45</v>
      </c>
      <c r="F10" s="30">
        <f>0+0+0+0+0+0+0+0</f>
        <v>0</v>
      </c>
      <c r="G10" s="30">
        <v>71.28</v>
      </c>
    </row>
    <row r="11" spans="2:7" ht="12.75">
      <c r="B11" s="29">
        <v>5</v>
      </c>
      <c r="C11" s="7" t="s">
        <v>280</v>
      </c>
      <c r="D11" s="8" t="s">
        <v>121</v>
      </c>
      <c r="E11" s="8" t="s">
        <v>122</v>
      </c>
      <c r="F11" s="30">
        <f>0+0+0+0+0+0+0</f>
        <v>0</v>
      </c>
      <c r="G11" s="30">
        <v>71.84</v>
      </c>
    </row>
    <row r="12" spans="2:7" ht="12.75">
      <c r="B12" s="29">
        <v>6</v>
      </c>
      <c r="C12" s="7" t="s">
        <v>102</v>
      </c>
      <c r="D12" s="8" t="s">
        <v>103</v>
      </c>
      <c r="E12" s="8" t="s">
        <v>17</v>
      </c>
      <c r="F12" s="30">
        <f>0+0+0+0+0+0+0+0+0</f>
        <v>0</v>
      </c>
      <c r="G12" s="30">
        <v>72.64</v>
      </c>
    </row>
    <row r="13" spans="2:7" ht="12.75">
      <c r="B13" s="29">
        <v>7</v>
      </c>
      <c r="C13" s="7" t="s">
        <v>130</v>
      </c>
      <c r="D13" s="8" t="s">
        <v>131</v>
      </c>
      <c r="E13" s="8" t="s">
        <v>17</v>
      </c>
      <c r="F13" s="30">
        <f>0+0+0+0+0+0+0+0+0+0</f>
        <v>0</v>
      </c>
      <c r="G13" s="45">
        <v>74.4</v>
      </c>
    </row>
    <row r="14" spans="2:7" ht="12.75">
      <c r="B14" s="29">
        <v>8</v>
      </c>
      <c r="C14" s="7" t="s">
        <v>123</v>
      </c>
      <c r="D14" s="8" t="s">
        <v>124</v>
      </c>
      <c r="E14" s="8" t="s">
        <v>125</v>
      </c>
      <c r="F14" s="30">
        <v>0</v>
      </c>
      <c r="G14" s="30">
        <v>76.06</v>
      </c>
    </row>
    <row r="15" spans="2:7" ht="12.75">
      <c r="B15" s="29">
        <v>9</v>
      </c>
      <c r="C15" s="7" t="s">
        <v>87</v>
      </c>
      <c r="D15" s="8" t="s">
        <v>88</v>
      </c>
      <c r="E15" s="8" t="s">
        <v>17</v>
      </c>
      <c r="F15" s="30">
        <f>0</f>
        <v>0</v>
      </c>
      <c r="G15" s="30">
        <v>76.38</v>
      </c>
    </row>
    <row r="16" spans="2:7" ht="12.75">
      <c r="B16" s="29">
        <v>10</v>
      </c>
      <c r="C16" s="7" t="s">
        <v>126</v>
      </c>
      <c r="D16" s="8" t="s">
        <v>127</v>
      </c>
      <c r="E16" s="8" t="s">
        <v>125</v>
      </c>
      <c r="F16" s="30">
        <f>0+0+0+0+0+0+0+0+0+0</f>
        <v>0</v>
      </c>
      <c r="G16" s="30">
        <v>76.97</v>
      </c>
    </row>
    <row r="17" spans="2:7" ht="12.75">
      <c r="B17" s="29">
        <v>11</v>
      </c>
      <c r="C17" s="7" t="s">
        <v>115</v>
      </c>
      <c r="D17" s="8" t="s">
        <v>116</v>
      </c>
      <c r="E17" s="8" t="s">
        <v>117</v>
      </c>
      <c r="F17" s="30">
        <v>0</v>
      </c>
      <c r="G17" s="30">
        <v>77.92</v>
      </c>
    </row>
    <row r="18" spans="2:7" ht="12.75">
      <c r="B18" s="29">
        <v>12</v>
      </c>
      <c r="C18" s="7" t="s">
        <v>276</v>
      </c>
      <c r="D18" s="8" t="s">
        <v>72</v>
      </c>
      <c r="E18" s="8" t="s">
        <v>73</v>
      </c>
      <c r="F18" s="30">
        <f>0+0+0+0</f>
        <v>0</v>
      </c>
      <c r="G18" s="30">
        <v>78.44</v>
      </c>
    </row>
    <row r="19" spans="2:7" ht="12.75">
      <c r="B19" s="29">
        <v>13</v>
      </c>
      <c r="C19" s="7" t="s">
        <v>123</v>
      </c>
      <c r="D19" s="8" t="s">
        <v>124</v>
      </c>
      <c r="E19" s="8" t="s">
        <v>125</v>
      </c>
      <c r="F19" s="30">
        <f>0+0+0+0+0+0+0+0+0+0+1</f>
        <v>1</v>
      </c>
      <c r="G19" s="45">
        <v>81.6</v>
      </c>
    </row>
    <row r="20" spans="2:7" ht="12.75">
      <c r="B20" s="29">
        <v>14</v>
      </c>
      <c r="C20" s="7" t="s">
        <v>115</v>
      </c>
      <c r="D20" s="8" t="s">
        <v>116</v>
      </c>
      <c r="E20" s="8" t="s">
        <v>117</v>
      </c>
      <c r="F20" s="30">
        <v>1</v>
      </c>
      <c r="G20" s="30">
        <v>82.92</v>
      </c>
    </row>
    <row r="21" spans="2:7" ht="12.75">
      <c r="B21" s="29">
        <v>15</v>
      </c>
      <c r="C21" s="7" t="s">
        <v>62</v>
      </c>
      <c r="D21" s="8" t="s">
        <v>63</v>
      </c>
      <c r="E21" s="8" t="s">
        <v>17</v>
      </c>
      <c r="F21" s="30">
        <f>4+0</f>
        <v>4</v>
      </c>
      <c r="G21" s="30">
        <v>64.15</v>
      </c>
    </row>
    <row r="22" spans="2:7" ht="12.75">
      <c r="B22" s="29">
        <v>16</v>
      </c>
      <c r="C22" s="18" t="s">
        <v>87</v>
      </c>
      <c r="D22" s="9" t="s">
        <v>88</v>
      </c>
      <c r="E22" s="33" t="s">
        <v>17</v>
      </c>
      <c r="F22" s="30">
        <f>4+0+0</f>
        <v>4</v>
      </c>
      <c r="G22" s="30">
        <v>70.72</v>
      </c>
    </row>
    <row r="23" spans="2:7" ht="12.75">
      <c r="B23" s="29">
        <v>17</v>
      </c>
      <c r="C23" s="7" t="s">
        <v>93</v>
      </c>
      <c r="D23" s="8" t="s">
        <v>94</v>
      </c>
      <c r="E23" s="8" t="s">
        <v>45</v>
      </c>
      <c r="F23" s="30">
        <f>4+0</f>
        <v>4</v>
      </c>
      <c r="G23" s="30">
        <v>71.56</v>
      </c>
    </row>
    <row r="24" spans="2:7" ht="12.75">
      <c r="B24" s="29">
        <v>18</v>
      </c>
      <c r="C24" s="18" t="s">
        <v>146</v>
      </c>
      <c r="D24" s="9" t="s">
        <v>147</v>
      </c>
      <c r="E24" s="33" t="s">
        <v>17</v>
      </c>
      <c r="F24" s="30">
        <f>4+0</f>
        <v>4</v>
      </c>
      <c r="G24" s="30">
        <v>71.75</v>
      </c>
    </row>
    <row r="25" spans="2:7" ht="12.75">
      <c r="B25" s="29">
        <v>19</v>
      </c>
      <c r="C25" s="7" t="s">
        <v>146</v>
      </c>
      <c r="D25" s="8" t="s">
        <v>147</v>
      </c>
      <c r="E25" s="8" t="s">
        <v>17</v>
      </c>
      <c r="F25" s="30">
        <f>0+0+0+0+0+0+4</f>
        <v>4</v>
      </c>
      <c r="G25" s="30">
        <v>74.05</v>
      </c>
    </row>
    <row r="26" spans="2:7" ht="12.75">
      <c r="B26" s="29">
        <v>20</v>
      </c>
      <c r="C26" s="18" t="s">
        <v>142</v>
      </c>
      <c r="D26" s="9" t="s">
        <v>110</v>
      </c>
      <c r="E26" s="33" t="s">
        <v>45</v>
      </c>
      <c r="F26" s="30">
        <f>0+4+0</f>
        <v>4</v>
      </c>
      <c r="G26" s="30">
        <v>74.75</v>
      </c>
    </row>
    <row r="27" spans="2:7" ht="12.75">
      <c r="B27" s="29">
        <v>21</v>
      </c>
      <c r="C27" s="18" t="s">
        <v>102</v>
      </c>
      <c r="D27" s="28" t="s">
        <v>103</v>
      </c>
      <c r="E27" s="33" t="s">
        <v>17</v>
      </c>
      <c r="F27" s="30">
        <f>4+0</f>
        <v>4</v>
      </c>
      <c r="G27" s="30">
        <v>78.59</v>
      </c>
    </row>
    <row r="28" spans="2:7" ht="12.75">
      <c r="B28" s="29">
        <v>22</v>
      </c>
      <c r="C28" s="7" t="s">
        <v>148</v>
      </c>
      <c r="D28" s="8" t="s">
        <v>149</v>
      </c>
      <c r="E28" s="8" t="s">
        <v>77</v>
      </c>
      <c r="F28" s="30">
        <f>0+0+4+0+1</f>
        <v>5</v>
      </c>
      <c r="G28" s="30">
        <v>81.12</v>
      </c>
    </row>
    <row r="29" spans="2:7" ht="12.75">
      <c r="B29" s="29">
        <v>23</v>
      </c>
      <c r="C29" s="7" t="s">
        <v>126</v>
      </c>
      <c r="D29" s="8" t="s">
        <v>127</v>
      </c>
      <c r="E29" s="8" t="s">
        <v>125</v>
      </c>
      <c r="F29" s="30">
        <f>0+0+0+0+0+4+0+0+0+1</f>
        <v>5</v>
      </c>
      <c r="G29" s="30">
        <v>82.25</v>
      </c>
    </row>
    <row r="30" spans="2:7" ht="12.75">
      <c r="B30" s="29">
        <v>24</v>
      </c>
      <c r="C30" s="7" t="s">
        <v>150</v>
      </c>
      <c r="D30" s="8" t="s">
        <v>88</v>
      </c>
      <c r="E30" s="8" t="s">
        <v>17</v>
      </c>
      <c r="F30" s="30">
        <f>4+4+0</f>
        <v>8</v>
      </c>
      <c r="G30" s="30">
        <v>65.64</v>
      </c>
    </row>
    <row r="31" spans="2:7" ht="12.75">
      <c r="B31" s="29">
        <v>25</v>
      </c>
      <c r="C31" s="7" t="s">
        <v>282</v>
      </c>
      <c r="D31" s="8" t="s">
        <v>119</v>
      </c>
      <c r="E31" s="8" t="s">
        <v>283</v>
      </c>
      <c r="F31" s="30">
        <v>8</v>
      </c>
      <c r="G31" s="30">
        <v>66.06</v>
      </c>
    </row>
    <row r="32" spans="2:7" ht="12.75">
      <c r="B32" s="29">
        <v>26</v>
      </c>
      <c r="C32" s="7" t="s">
        <v>150</v>
      </c>
      <c r="D32" s="8" t="s">
        <v>88</v>
      </c>
      <c r="E32" s="8" t="s">
        <v>17</v>
      </c>
      <c r="F32" s="30">
        <f>4+4+0</f>
        <v>8</v>
      </c>
      <c r="G32" s="30">
        <v>68.45</v>
      </c>
    </row>
    <row r="33" spans="2:7" ht="12.75">
      <c r="B33" s="29">
        <v>27</v>
      </c>
      <c r="C33" s="7" t="s">
        <v>142</v>
      </c>
      <c r="D33" s="8" t="s">
        <v>110</v>
      </c>
      <c r="E33" s="8" t="s">
        <v>45</v>
      </c>
      <c r="F33" s="30">
        <f>4+4+0</f>
        <v>8</v>
      </c>
      <c r="G33" s="30">
        <v>72.85</v>
      </c>
    </row>
    <row r="34" spans="2:7" ht="12.75">
      <c r="B34" s="29">
        <v>28</v>
      </c>
      <c r="C34" s="7" t="s">
        <v>148</v>
      </c>
      <c r="D34" s="8" t="s">
        <v>149</v>
      </c>
      <c r="E34" s="8" t="s">
        <v>77</v>
      </c>
      <c r="F34" s="30">
        <f>4+4+4+0</f>
        <v>12</v>
      </c>
      <c r="G34" s="30">
        <v>68.72</v>
      </c>
    </row>
    <row r="35" spans="2:7" ht="12.75">
      <c r="B35" s="29">
        <v>29</v>
      </c>
      <c r="C35" s="7" t="s">
        <v>62</v>
      </c>
      <c r="D35" s="8" t="s">
        <v>63</v>
      </c>
      <c r="E35" s="8" t="s">
        <v>17</v>
      </c>
      <c r="F35" s="30"/>
      <c r="G35" s="30" t="s">
        <v>158</v>
      </c>
    </row>
    <row r="36" spans="2:7" ht="12.75">
      <c r="B36" s="29">
        <v>30</v>
      </c>
      <c r="C36" s="51" t="s">
        <v>163</v>
      </c>
      <c r="D36" s="52" t="s">
        <v>116</v>
      </c>
      <c r="E36" s="8" t="s">
        <v>117</v>
      </c>
      <c r="F36" s="30"/>
      <c r="G36" s="30" t="s">
        <v>158</v>
      </c>
    </row>
    <row r="37" spans="2:7" ht="12.75">
      <c r="B37" s="29">
        <v>31</v>
      </c>
      <c r="C37" s="7" t="s">
        <v>80</v>
      </c>
      <c r="D37" s="8" t="s">
        <v>81</v>
      </c>
      <c r="E37" s="8" t="s">
        <v>82</v>
      </c>
      <c r="F37" s="30"/>
      <c r="G37" s="30" t="s">
        <v>265</v>
      </c>
    </row>
    <row r="39" spans="3:4" ht="12.75">
      <c r="C39" s="14" t="s">
        <v>52</v>
      </c>
      <c r="D39" s="97" t="s">
        <v>53</v>
      </c>
    </row>
    <row r="40" spans="3:5" ht="12.75">
      <c r="C40" s="14" t="s">
        <v>247</v>
      </c>
      <c r="D40" s="97" t="s">
        <v>277</v>
      </c>
      <c r="E40" s="98" t="s">
        <v>184</v>
      </c>
    </row>
    <row r="41" spans="3:4" ht="12.75">
      <c r="C41" s="99" t="s">
        <v>56</v>
      </c>
      <c r="D41" s="72" t="s">
        <v>278</v>
      </c>
    </row>
  </sheetData>
  <mergeCells count="4">
    <mergeCell ref="A1:G1"/>
    <mergeCell ref="A2:G2"/>
    <mergeCell ref="A3:G3"/>
    <mergeCell ref="A4:G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3"/>
  <sheetViews>
    <sheetView workbookViewId="0" topLeftCell="A1">
      <selection activeCell="D30" sqref="D30"/>
    </sheetView>
  </sheetViews>
  <sheetFormatPr defaultColWidth="9.140625" defaultRowHeight="12.75"/>
  <cols>
    <col min="1" max="1" width="10.7109375" style="0" customWidth="1"/>
    <col min="2" max="2" width="3.57421875" style="0" bestFit="1" customWidth="1"/>
    <col min="3" max="3" width="22.00390625" style="0" bestFit="1" customWidth="1"/>
    <col min="4" max="4" width="19.140625" style="0" bestFit="1" customWidth="1"/>
    <col min="5" max="5" width="31.8515625" style="0" bestFit="1" customWidth="1"/>
    <col min="6" max="6" width="9.7109375" style="0" bestFit="1" customWidth="1"/>
    <col min="7" max="7" width="10.7109375" style="0" customWidth="1"/>
  </cols>
  <sheetData>
    <row r="1" spans="1:13" ht="12.7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M1" s="30" t="s">
        <v>284</v>
      </c>
    </row>
    <row r="2" spans="1:13" ht="12.75">
      <c r="A2" s="143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M2" s="30">
        <v>3</v>
      </c>
    </row>
    <row r="3" spans="1:11" ht="18">
      <c r="A3" s="146" t="s">
        <v>285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15.75">
      <c r="A4" s="147" t="s">
        <v>286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</row>
    <row r="5" spans="6:9" ht="12.75">
      <c r="F5" s="152" t="s">
        <v>287</v>
      </c>
      <c r="G5" s="152"/>
      <c r="H5" s="152" t="s">
        <v>288</v>
      </c>
      <c r="I5" s="152"/>
    </row>
    <row r="6" spans="2:10" ht="12.75">
      <c r="B6" s="16" t="s">
        <v>4</v>
      </c>
      <c r="C6" s="90" t="s">
        <v>5</v>
      </c>
      <c r="D6" s="90" t="s">
        <v>6</v>
      </c>
      <c r="E6" s="90" t="s">
        <v>7</v>
      </c>
      <c r="F6" s="90" t="s">
        <v>8</v>
      </c>
      <c r="G6" s="90" t="s">
        <v>9</v>
      </c>
      <c r="H6" s="90" t="s">
        <v>289</v>
      </c>
      <c r="I6" s="90" t="s">
        <v>290</v>
      </c>
      <c r="J6" s="90" t="s">
        <v>202</v>
      </c>
    </row>
    <row r="7" spans="2:10" ht="12.75">
      <c r="B7" s="100">
        <v>1</v>
      </c>
      <c r="C7" s="7" t="s">
        <v>210</v>
      </c>
      <c r="D7" s="8" t="s">
        <v>116</v>
      </c>
      <c r="E7" s="8" t="s">
        <v>117</v>
      </c>
      <c r="F7" s="101">
        <f>0+0+0+0+0+0+0+0+0</f>
        <v>0</v>
      </c>
      <c r="G7" s="45">
        <v>62.54</v>
      </c>
      <c r="H7" s="101">
        <v>0</v>
      </c>
      <c r="I7" s="45">
        <v>29.69</v>
      </c>
      <c r="J7" s="45">
        <f aca="true" t="shared" si="0" ref="J7:J12">I7+(H7*$M$2)</f>
        <v>29.69</v>
      </c>
    </row>
    <row r="8" spans="2:10" ht="12.75">
      <c r="B8" s="50">
        <v>2</v>
      </c>
      <c r="C8" s="51" t="s">
        <v>222</v>
      </c>
      <c r="D8" s="52" t="s">
        <v>223</v>
      </c>
      <c r="E8" s="8" t="s">
        <v>17</v>
      </c>
      <c r="F8" s="101">
        <v>0</v>
      </c>
      <c r="G8" s="45">
        <v>60.91</v>
      </c>
      <c r="H8" s="101">
        <v>1</v>
      </c>
      <c r="I8" s="45">
        <v>32.31</v>
      </c>
      <c r="J8" s="45">
        <f t="shared" si="0"/>
        <v>35.31</v>
      </c>
    </row>
    <row r="9" spans="2:10" ht="12.75">
      <c r="B9" s="100">
        <v>3</v>
      </c>
      <c r="C9" s="7" t="s">
        <v>291</v>
      </c>
      <c r="D9" s="8" t="s">
        <v>292</v>
      </c>
      <c r="E9" s="8" t="s">
        <v>82</v>
      </c>
      <c r="F9" s="101">
        <v>0</v>
      </c>
      <c r="G9" s="45">
        <v>64.38</v>
      </c>
      <c r="H9" s="101">
        <v>1</v>
      </c>
      <c r="I9" s="45">
        <v>34.41</v>
      </c>
      <c r="J9" s="45">
        <f t="shared" si="0"/>
        <v>37.41</v>
      </c>
    </row>
    <row r="10" spans="2:10" ht="12.75">
      <c r="B10" s="100">
        <v>4</v>
      </c>
      <c r="C10" s="7" t="s">
        <v>293</v>
      </c>
      <c r="D10" s="8" t="s">
        <v>217</v>
      </c>
      <c r="E10" s="8" t="s">
        <v>125</v>
      </c>
      <c r="F10" s="101">
        <v>0</v>
      </c>
      <c r="G10" s="45">
        <v>66.85</v>
      </c>
      <c r="H10" s="101">
        <v>0</v>
      </c>
      <c r="I10" s="45">
        <v>39.31</v>
      </c>
      <c r="J10" s="45">
        <f t="shared" si="0"/>
        <v>39.31</v>
      </c>
    </row>
    <row r="11" spans="2:21" ht="12.75">
      <c r="B11" s="50">
        <v>5</v>
      </c>
      <c r="C11" s="51" t="s">
        <v>294</v>
      </c>
      <c r="D11" s="52" t="s">
        <v>133</v>
      </c>
      <c r="E11" s="52" t="s">
        <v>295</v>
      </c>
      <c r="F11" s="101">
        <v>0</v>
      </c>
      <c r="G11" s="45">
        <v>61.43</v>
      </c>
      <c r="H11" s="101">
        <v>2</v>
      </c>
      <c r="I11" s="45">
        <v>37.41</v>
      </c>
      <c r="J11" s="45">
        <f t="shared" si="0"/>
        <v>43.41</v>
      </c>
      <c r="Q11" s="101"/>
      <c r="R11" s="30"/>
      <c r="S11" s="101"/>
      <c r="T11" s="30"/>
      <c r="U11" s="45">
        <f>T11+(S11*$M$2)</f>
        <v>0</v>
      </c>
    </row>
    <row r="12" spans="2:21" ht="12.75">
      <c r="B12" s="100">
        <v>6</v>
      </c>
      <c r="C12" s="51" t="s">
        <v>225</v>
      </c>
      <c r="D12" s="52" t="s">
        <v>124</v>
      </c>
      <c r="E12" s="8" t="s">
        <v>125</v>
      </c>
      <c r="F12" s="101">
        <v>0</v>
      </c>
      <c r="G12" s="45">
        <v>67.13</v>
      </c>
      <c r="H12" s="101">
        <v>2</v>
      </c>
      <c r="I12" s="45">
        <v>42.21</v>
      </c>
      <c r="J12" s="45">
        <f t="shared" si="0"/>
        <v>48.21</v>
      </c>
      <c r="Q12" s="101"/>
      <c r="R12" s="45"/>
      <c r="S12" s="101"/>
      <c r="T12" s="102"/>
      <c r="U12" s="45">
        <f>T12+(S12*$M$2)</f>
        <v>0</v>
      </c>
    </row>
    <row r="13" spans="2:21" ht="12.75">
      <c r="B13" s="100">
        <v>7</v>
      </c>
      <c r="C13" s="51" t="s">
        <v>163</v>
      </c>
      <c r="D13" s="52" t="s">
        <v>116</v>
      </c>
      <c r="E13" s="8" t="s">
        <v>117</v>
      </c>
      <c r="F13" s="101">
        <v>0</v>
      </c>
      <c r="G13" s="45">
        <v>56.29</v>
      </c>
      <c r="H13" s="101"/>
      <c r="I13" s="30"/>
      <c r="J13" s="45" t="s">
        <v>158</v>
      </c>
      <c r="Q13" s="101"/>
      <c r="R13" s="45"/>
      <c r="S13" s="101"/>
      <c r="T13" s="102"/>
      <c r="U13" s="45">
        <f>T13+(S13*$M$2)</f>
        <v>0</v>
      </c>
    </row>
    <row r="14" spans="2:10" ht="12.75">
      <c r="B14" s="50">
        <v>8</v>
      </c>
      <c r="C14" s="51" t="s">
        <v>296</v>
      </c>
      <c r="D14" s="52" t="s">
        <v>133</v>
      </c>
      <c r="E14" s="52" t="s">
        <v>295</v>
      </c>
      <c r="F14" s="101">
        <f>4+0</f>
        <v>4</v>
      </c>
      <c r="G14" s="45">
        <v>64.53</v>
      </c>
      <c r="H14" s="101"/>
      <c r="I14" s="45"/>
      <c r="J14" s="45"/>
    </row>
    <row r="15" spans="2:10" ht="12.75">
      <c r="B15" s="100">
        <v>9</v>
      </c>
      <c r="C15" s="7" t="s">
        <v>297</v>
      </c>
      <c r="D15" s="8" t="s">
        <v>298</v>
      </c>
      <c r="E15" s="8" t="s">
        <v>17</v>
      </c>
      <c r="F15" s="101">
        <v>4</v>
      </c>
      <c r="G15" s="45">
        <v>73.65</v>
      </c>
      <c r="H15" s="101"/>
      <c r="I15" s="102"/>
      <c r="J15" s="45"/>
    </row>
    <row r="16" spans="2:10" ht="12.75">
      <c r="B16" s="100">
        <v>10</v>
      </c>
      <c r="C16" s="7" t="s">
        <v>156</v>
      </c>
      <c r="D16" s="8" t="s">
        <v>157</v>
      </c>
      <c r="E16" s="8" t="s">
        <v>82</v>
      </c>
      <c r="F16" s="101">
        <v>4</v>
      </c>
      <c r="G16" s="45">
        <v>75.92</v>
      </c>
      <c r="H16" s="101"/>
      <c r="I16" s="102"/>
      <c r="J16" s="45"/>
    </row>
    <row r="17" spans="2:10" ht="12.75">
      <c r="B17" s="50">
        <v>11</v>
      </c>
      <c r="C17" s="7" t="s">
        <v>299</v>
      </c>
      <c r="D17" s="8" t="s">
        <v>300</v>
      </c>
      <c r="E17" s="8" t="s">
        <v>82</v>
      </c>
      <c r="F17" s="101">
        <f>4+0</f>
        <v>4</v>
      </c>
      <c r="G17" s="45">
        <v>77.88</v>
      </c>
      <c r="H17" s="101"/>
      <c r="I17" s="102"/>
      <c r="J17" s="45"/>
    </row>
    <row r="18" spans="2:10" ht="12.75">
      <c r="B18" s="100">
        <v>12</v>
      </c>
      <c r="C18" s="51" t="s">
        <v>301</v>
      </c>
      <c r="D18" s="52" t="s">
        <v>302</v>
      </c>
      <c r="E18" s="8" t="s">
        <v>17</v>
      </c>
      <c r="F18" s="101">
        <v>8</v>
      </c>
      <c r="G18" s="45">
        <v>66.51</v>
      </c>
      <c r="H18" s="101"/>
      <c r="I18" s="102"/>
      <c r="J18" s="45"/>
    </row>
    <row r="19" spans="2:10" ht="12.75">
      <c r="B19" s="100">
        <v>13</v>
      </c>
      <c r="C19" s="7" t="s">
        <v>145</v>
      </c>
      <c r="D19" s="8" t="s">
        <v>81</v>
      </c>
      <c r="E19" s="8" t="s">
        <v>82</v>
      </c>
      <c r="F19" s="101">
        <v>8</v>
      </c>
      <c r="G19" s="45">
        <v>69.18</v>
      </c>
      <c r="H19" s="101"/>
      <c r="I19" s="102"/>
      <c r="J19" s="45"/>
    </row>
    <row r="20" spans="2:10" ht="12.75">
      <c r="B20" s="50">
        <v>14</v>
      </c>
      <c r="C20" s="7" t="s">
        <v>130</v>
      </c>
      <c r="D20" s="8" t="s">
        <v>131</v>
      </c>
      <c r="E20" s="8" t="s">
        <v>17</v>
      </c>
      <c r="F20" s="101">
        <v>8</v>
      </c>
      <c r="G20" s="45">
        <v>81.55</v>
      </c>
      <c r="H20" s="101"/>
      <c r="I20" s="102"/>
      <c r="J20" s="45"/>
    </row>
    <row r="21" spans="2:10" ht="12.75">
      <c r="B21" s="100">
        <v>15</v>
      </c>
      <c r="C21" s="7" t="s">
        <v>303</v>
      </c>
      <c r="D21" s="8" t="s">
        <v>304</v>
      </c>
      <c r="E21" s="8" t="s">
        <v>305</v>
      </c>
      <c r="F21" s="101"/>
      <c r="G21" s="45" t="s">
        <v>158</v>
      </c>
      <c r="H21" s="101"/>
      <c r="I21" s="102"/>
      <c r="J21" s="45"/>
    </row>
    <row r="22" spans="2:10" ht="12.75">
      <c r="B22" s="100">
        <v>16</v>
      </c>
      <c r="C22" s="7" t="s">
        <v>167</v>
      </c>
      <c r="D22" s="8" t="s">
        <v>149</v>
      </c>
      <c r="E22" s="8" t="s">
        <v>77</v>
      </c>
      <c r="F22" s="101"/>
      <c r="G22" s="45" t="s">
        <v>158</v>
      </c>
      <c r="H22" s="101"/>
      <c r="I22" s="102"/>
      <c r="J22" s="45"/>
    </row>
    <row r="23" spans="2:10" ht="12.75">
      <c r="B23" s="50">
        <v>17</v>
      </c>
      <c r="C23" s="7" t="s">
        <v>306</v>
      </c>
      <c r="D23" s="8" t="s">
        <v>138</v>
      </c>
      <c r="E23" s="8" t="s">
        <v>17</v>
      </c>
      <c r="F23" s="101"/>
      <c r="G23" s="45" t="s">
        <v>158</v>
      </c>
      <c r="H23" s="101"/>
      <c r="I23" s="102"/>
      <c r="J23" s="45"/>
    </row>
    <row r="24" spans="2:10" ht="12.75">
      <c r="B24" s="100">
        <v>18</v>
      </c>
      <c r="C24" s="7" t="s">
        <v>244</v>
      </c>
      <c r="D24" s="8" t="s">
        <v>116</v>
      </c>
      <c r="E24" s="8" t="s">
        <v>117</v>
      </c>
      <c r="F24" s="101"/>
      <c r="G24" s="45" t="s">
        <v>158</v>
      </c>
      <c r="H24" s="101"/>
      <c r="I24" s="102"/>
      <c r="J24" s="45"/>
    </row>
    <row r="25" spans="2:7" ht="12.75">
      <c r="B25" s="65"/>
      <c r="F25" s="66"/>
      <c r="G25" s="66"/>
    </row>
    <row r="26" ht="12.75">
      <c r="D26" s="103" t="s">
        <v>307</v>
      </c>
    </row>
    <row r="27" spans="3:4" ht="12.75">
      <c r="C27" s="14" t="s">
        <v>52</v>
      </c>
      <c r="D27" s="97" t="s">
        <v>308</v>
      </c>
    </row>
    <row r="28" spans="3:8" ht="12.75">
      <c r="C28" s="14" t="s">
        <v>247</v>
      </c>
      <c r="D28" s="97" t="s">
        <v>277</v>
      </c>
      <c r="E28" s="153" t="s">
        <v>184</v>
      </c>
      <c r="F28" s="153"/>
      <c r="G28" s="148" t="s">
        <v>185</v>
      </c>
      <c r="H28" s="148"/>
    </row>
    <row r="29" spans="3:5" ht="12.75">
      <c r="C29" s="99" t="s">
        <v>56</v>
      </c>
      <c r="D29" s="72" t="s">
        <v>309</v>
      </c>
      <c r="E29" s="97"/>
    </row>
    <row r="30" ht="12.75">
      <c r="D30" s="103" t="s">
        <v>310</v>
      </c>
    </row>
    <row r="31" spans="3:4" ht="12.75">
      <c r="C31" s="14" t="s">
        <v>52</v>
      </c>
      <c r="D31" s="97" t="s">
        <v>311</v>
      </c>
    </row>
    <row r="32" spans="3:4" ht="12.75">
      <c r="C32" s="14" t="s">
        <v>247</v>
      </c>
      <c r="D32" s="97" t="s">
        <v>277</v>
      </c>
    </row>
    <row r="33" spans="3:4" ht="12.75">
      <c r="C33" s="99" t="s">
        <v>312</v>
      </c>
      <c r="D33" t="s">
        <v>250</v>
      </c>
    </row>
  </sheetData>
  <mergeCells count="8">
    <mergeCell ref="F5:G5"/>
    <mergeCell ref="H5:I5"/>
    <mergeCell ref="E28:F28"/>
    <mergeCell ref="G28:H28"/>
    <mergeCell ref="A1:K1"/>
    <mergeCell ref="A2:K2"/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K24" sqref="K24"/>
    </sheetView>
  </sheetViews>
  <sheetFormatPr defaultColWidth="9.140625" defaultRowHeight="12.75"/>
  <cols>
    <col min="1" max="1" width="1.421875" style="0" customWidth="1"/>
    <col min="2" max="2" width="5.57421875" style="0" customWidth="1"/>
    <col min="3" max="3" width="21.421875" style="0" customWidth="1"/>
    <col min="4" max="4" width="18.7109375" style="0" bestFit="1" customWidth="1"/>
    <col min="5" max="5" width="18.421875" style="0" bestFit="1" customWidth="1"/>
    <col min="6" max="6" width="7.57421875" style="0" customWidth="1"/>
    <col min="7" max="7" width="6.421875" style="0" customWidth="1"/>
    <col min="8" max="8" width="6.00390625" style="0" bestFit="1" customWidth="1"/>
    <col min="9" max="9" width="11.8515625" style="0" customWidth="1"/>
    <col min="10" max="10" width="7.7109375" style="0" customWidth="1"/>
  </cols>
  <sheetData>
    <row r="1" spans="1:14" ht="12.7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12.75">
      <c r="A2" s="143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ht="18">
      <c r="A3" s="146" t="s">
        <v>197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2.75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1:5" ht="16.5" customHeight="1" thickBot="1">
      <c r="A5" s="147" t="s">
        <v>186</v>
      </c>
      <c r="B5" s="147"/>
      <c r="C5" s="147"/>
      <c r="D5" s="147"/>
      <c r="E5" s="147"/>
    </row>
    <row r="6" spans="6:14" ht="36" customHeight="1" thickBot="1">
      <c r="F6" s="129" t="s">
        <v>187</v>
      </c>
      <c r="G6" s="124" t="s">
        <v>188</v>
      </c>
      <c r="H6" s="125"/>
      <c r="J6" s="150" t="s">
        <v>189</v>
      </c>
      <c r="K6" s="151"/>
      <c r="L6" s="150" t="s">
        <v>190</v>
      </c>
      <c r="M6" s="151"/>
      <c r="N6" s="55" t="s">
        <v>191</v>
      </c>
    </row>
    <row r="7" spans="2:14" ht="29.25" customHeight="1" thickBot="1">
      <c r="B7" s="130" t="s">
        <v>4</v>
      </c>
      <c r="C7" s="131" t="s">
        <v>5</v>
      </c>
      <c r="D7" s="131" t="s">
        <v>6</v>
      </c>
      <c r="E7" s="131" t="s">
        <v>7</v>
      </c>
      <c r="F7" s="131" t="s">
        <v>8</v>
      </c>
      <c r="G7" s="131" t="s">
        <v>8</v>
      </c>
      <c r="H7" s="132" t="s">
        <v>9</v>
      </c>
      <c r="I7" s="133" t="s">
        <v>192</v>
      </c>
      <c r="J7" s="134" t="s">
        <v>346</v>
      </c>
      <c r="K7" s="59" t="s">
        <v>347</v>
      </c>
      <c r="L7" s="58" t="s">
        <v>348</v>
      </c>
      <c r="M7" s="60" t="s">
        <v>349</v>
      </c>
      <c r="N7" s="61"/>
    </row>
    <row r="8" spans="2:14" ht="12.75">
      <c r="B8" s="135">
        <v>1</v>
      </c>
      <c r="C8" s="47" t="s">
        <v>177</v>
      </c>
      <c r="D8" s="136" t="s">
        <v>164</v>
      </c>
      <c r="E8" s="136" t="s">
        <v>165</v>
      </c>
      <c r="F8" s="122">
        <v>1</v>
      </c>
      <c r="G8" s="122">
        <v>0</v>
      </c>
      <c r="H8" s="123">
        <v>75.63</v>
      </c>
      <c r="I8" s="67">
        <f aca="true" t="shared" si="0" ref="I8:I15">SUM(F8:G8)</f>
        <v>1</v>
      </c>
      <c r="J8" s="68">
        <v>0</v>
      </c>
      <c r="K8" s="63">
        <v>76.56</v>
      </c>
      <c r="L8" s="63">
        <v>0</v>
      </c>
      <c r="M8" s="63">
        <v>55.81</v>
      </c>
      <c r="N8" s="38">
        <f aca="true" t="shared" si="1" ref="N8:N14">SUM(I8:J8,L8)</f>
        <v>1</v>
      </c>
    </row>
    <row r="9" spans="2:14" ht="12.75">
      <c r="B9" s="50">
        <v>2</v>
      </c>
      <c r="C9" s="7" t="s">
        <v>159</v>
      </c>
      <c r="D9" s="8" t="s">
        <v>160</v>
      </c>
      <c r="E9" s="8" t="s">
        <v>82</v>
      </c>
      <c r="F9" s="30">
        <v>0</v>
      </c>
      <c r="G9" s="30">
        <v>0</v>
      </c>
      <c r="H9" s="69">
        <v>76.25</v>
      </c>
      <c r="I9" s="137">
        <f t="shared" si="0"/>
        <v>0</v>
      </c>
      <c r="J9" s="138">
        <v>0</v>
      </c>
      <c r="K9" s="139">
        <v>78.5</v>
      </c>
      <c r="L9" s="64">
        <f>4+0</f>
        <v>4</v>
      </c>
      <c r="M9" s="64">
        <v>55.53</v>
      </c>
      <c r="N9" s="38">
        <f t="shared" si="1"/>
        <v>4</v>
      </c>
    </row>
    <row r="10" spans="2:14" ht="12.75">
      <c r="B10" s="50">
        <v>3</v>
      </c>
      <c r="C10" s="7" t="s">
        <v>170</v>
      </c>
      <c r="D10" s="8" t="s">
        <v>149</v>
      </c>
      <c r="E10" s="8" t="s">
        <v>77</v>
      </c>
      <c r="F10" s="30">
        <v>0</v>
      </c>
      <c r="G10" s="30">
        <v>15</v>
      </c>
      <c r="H10" s="69"/>
      <c r="I10" s="137">
        <f t="shared" si="0"/>
        <v>15</v>
      </c>
      <c r="J10" s="138">
        <f>4+0</f>
        <v>4</v>
      </c>
      <c r="K10" s="64">
        <v>87.22</v>
      </c>
      <c r="L10" s="64">
        <v>0</v>
      </c>
      <c r="M10" s="64">
        <v>47.17</v>
      </c>
      <c r="N10" s="38">
        <f t="shared" si="1"/>
        <v>19</v>
      </c>
    </row>
    <row r="11" spans="2:14" ht="12.75">
      <c r="B11" s="50">
        <v>4</v>
      </c>
      <c r="C11" s="7" t="s">
        <v>178</v>
      </c>
      <c r="D11" s="8" t="s">
        <v>162</v>
      </c>
      <c r="E11" s="8" t="s">
        <v>17</v>
      </c>
      <c r="F11" s="30">
        <v>4</v>
      </c>
      <c r="G11" s="30">
        <f>4</f>
        <v>4</v>
      </c>
      <c r="H11" s="69"/>
      <c r="I11" s="137">
        <f t="shared" si="0"/>
        <v>8</v>
      </c>
      <c r="J11" s="138">
        <f>4+4+0</f>
        <v>8</v>
      </c>
      <c r="K11" s="139">
        <v>72.4</v>
      </c>
      <c r="L11" s="64">
        <f>4+0</f>
        <v>4</v>
      </c>
      <c r="M11" s="64">
        <v>52.25</v>
      </c>
      <c r="N11" s="38">
        <f t="shared" si="1"/>
        <v>20</v>
      </c>
    </row>
    <row r="12" spans="2:14" ht="12.75">
      <c r="B12" s="50">
        <v>5</v>
      </c>
      <c r="C12" s="7" t="s">
        <v>171</v>
      </c>
      <c r="D12" s="8" t="s">
        <v>172</v>
      </c>
      <c r="E12" s="8" t="s">
        <v>17</v>
      </c>
      <c r="F12" s="30">
        <f>8+0</f>
        <v>8</v>
      </c>
      <c r="G12" s="30">
        <v>9</v>
      </c>
      <c r="H12" s="69">
        <v>76.91</v>
      </c>
      <c r="I12" s="137">
        <f t="shared" si="0"/>
        <v>17</v>
      </c>
      <c r="J12" s="138">
        <f>8+0</f>
        <v>8</v>
      </c>
      <c r="K12" s="139">
        <v>72.6</v>
      </c>
      <c r="L12" s="64">
        <v>0</v>
      </c>
      <c r="M12" s="64">
        <v>54.22</v>
      </c>
      <c r="N12" s="38">
        <f t="shared" si="1"/>
        <v>25</v>
      </c>
    </row>
    <row r="13" spans="2:14" ht="12.75">
      <c r="B13" s="50">
        <v>6</v>
      </c>
      <c r="C13" s="7" t="s">
        <v>173</v>
      </c>
      <c r="D13" s="8" t="s">
        <v>121</v>
      </c>
      <c r="E13" s="8" t="s">
        <v>174</v>
      </c>
      <c r="F13" s="30">
        <f>4</f>
        <v>4</v>
      </c>
      <c r="G13" s="30">
        <v>8</v>
      </c>
      <c r="H13" s="69">
        <v>89.84</v>
      </c>
      <c r="I13" s="137">
        <f t="shared" si="0"/>
        <v>12</v>
      </c>
      <c r="J13" s="138">
        <f>4+4+0</f>
        <v>8</v>
      </c>
      <c r="K13" s="139">
        <v>81.5</v>
      </c>
      <c r="L13" s="64">
        <f>4+0+4</f>
        <v>8</v>
      </c>
      <c r="M13" s="64">
        <v>78.62</v>
      </c>
      <c r="N13" s="38">
        <f t="shared" si="1"/>
        <v>28</v>
      </c>
    </row>
    <row r="14" spans="2:14" ht="12.75">
      <c r="B14" s="50">
        <v>7</v>
      </c>
      <c r="C14" s="51" t="s">
        <v>179</v>
      </c>
      <c r="D14" s="52" t="s">
        <v>180</v>
      </c>
      <c r="E14" s="8" t="s">
        <v>17</v>
      </c>
      <c r="F14" s="30">
        <f>4+4</f>
        <v>8</v>
      </c>
      <c r="G14" s="30">
        <v>18</v>
      </c>
      <c r="H14" s="102">
        <v>88</v>
      </c>
      <c r="I14" s="137">
        <f t="shared" si="0"/>
        <v>26</v>
      </c>
      <c r="J14" s="138">
        <v>0</v>
      </c>
      <c r="K14" s="64">
        <v>78.07</v>
      </c>
      <c r="L14" s="64">
        <f>4+0</f>
        <v>4</v>
      </c>
      <c r="M14" s="64">
        <v>56.96</v>
      </c>
      <c r="N14" s="38">
        <f t="shared" si="1"/>
        <v>30</v>
      </c>
    </row>
    <row r="15" spans="2:14" ht="13.5" thickBot="1">
      <c r="B15" s="50">
        <v>8</v>
      </c>
      <c r="C15" s="7" t="s">
        <v>166</v>
      </c>
      <c r="D15" s="8" t="s">
        <v>157</v>
      </c>
      <c r="E15" s="8" t="s">
        <v>82</v>
      </c>
      <c r="F15" s="30">
        <v>0</v>
      </c>
      <c r="G15" s="30">
        <f>4+4+4+0</f>
        <v>12</v>
      </c>
      <c r="H15" s="69">
        <v>81.94</v>
      </c>
      <c r="I15" s="140">
        <f t="shared" si="0"/>
        <v>12</v>
      </c>
      <c r="J15" s="138">
        <f>4+4+0</f>
        <v>8</v>
      </c>
      <c r="K15" s="64">
        <v>78.37</v>
      </c>
      <c r="L15" s="64"/>
      <c r="M15" s="64" t="s">
        <v>158</v>
      </c>
      <c r="N15" s="38">
        <v>40</v>
      </c>
    </row>
    <row r="16" spans="2:6" ht="12.75">
      <c r="B16" s="65"/>
      <c r="C16" s="66"/>
      <c r="D16" s="66"/>
      <c r="E16" s="66"/>
      <c r="F16" s="66"/>
    </row>
    <row r="17" spans="2:6" ht="12.75">
      <c r="B17" s="65"/>
      <c r="C17" s="66"/>
      <c r="D17" s="66"/>
      <c r="E17" s="66"/>
      <c r="F17" s="66"/>
    </row>
    <row r="18" spans="2:4" ht="12.75">
      <c r="B18" s="65"/>
      <c r="D18" s="103" t="s">
        <v>307</v>
      </c>
    </row>
    <row r="19" spans="2:4" ht="12.75">
      <c r="B19" s="65"/>
      <c r="C19" s="14" t="s">
        <v>52</v>
      </c>
      <c r="D19" s="97" t="s">
        <v>245</v>
      </c>
    </row>
    <row r="20" spans="2:9" ht="12.75">
      <c r="B20" s="65"/>
      <c r="C20" s="14" t="s">
        <v>247</v>
      </c>
      <c r="D20" s="97" t="s">
        <v>277</v>
      </c>
      <c r="E20" s="153" t="s">
        <v>184</v>
      </c>
      <c r="F20" s="153"/>
      <c r="G20" s="148" t="s">
        <v>185</v>
      </c>
      <c r="H20" s="148"/>
      <c r="I20" s="148"/>
    </row>
    <row r="21" spans="2:5" ht="12.75">
      <c r="B21" s="65"/>
      <c r="C21" s="99" t="s">
        <v>56</v>
      </c>
      <c r="D21" s="72" t="s">
        <v>269</v>
      </c>
      <c r="E21" s="97"/>
    </row>
    <row r="22" spans="2:4" ht="12.75">
      <c r="B22" s="65"/>
      <c r="D22" s="103" t="s">
        <v>310</v>
      </c>
    </row>
    <row r="23" spans="2:4" ht="12.75">
      <c r="B23" s="65"/>
      <c r="C23" s="14" t="s">
        <v>52</v>
      </c>
      <c r="D23" s="97" t="s">
        <v>329</v>
      </c>
    </row>
    <row r="24" spans="2:4" ht="12.75">
      <c r="B24" s="65"/>
      <c r="C24" s="14" t="s">
        <v>247</v>
      </c>
      <c r="D24" s="97" t="s">
        <v>277</v>
      </c>
    </row>
    <row r="25" spans="3:4" ht="12.75">
      <c r="C25" s="99" t="s">
        <v>56</v>
      </c>
      <c r="D25" s="72" t="s">
        <v>330</v>
      </c>
    </row>
  </sheetData>
  <mergeCells count="10">
    <mergeCell ref="A5:E5"/>
    <mergeCell ref="A1:N1"/>
    <mergeCell ref="A2:N2"/>
    <mergeCell ref="A3:N3"/>
    <mergeCell ref="A4:N4"/>
    <mergeCell ref="G6:H6"/>
    <mergeCell ref="J6:K6"/>
    <mergeCell ref="L6:M6"/>
    <mergeCell ref="E20:F20"/>
    <mergeCell ref="G20:I2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E29" sqref="E29"/>
    </sheetView>
  </sheetViews>
  <sheetFormatPr defaultColWidth="9.140625" defaultRowHeight="12.75"/>
  <cols>
    <col min="1" max="1" width="10.57421875" style="0" customWidth="1"/>
    <col min="2" max="2" width="3.57421875" style="0" bestFit="1" customWidth="1"/>
    <col min="3" max="3" width="21.8515625" style="0" bestFit="1" customWidth="1"/>
    <col min="4" max="4" width="20.421875" style="0" bestFit="1" customWidth="1"/>
    <col min="5" max="5" width="31.7109375" style="0" bestFit="1" customWidth="1"/>
    <col min="6" max="6" width="11.8515625" style="0" customWidth="1"/>
    <col min="7" max="7" width="12.140625" style="0" customWidth="1"/>
  </cols>
  <sheetData>
    <row r="1" spans="1:7" ht="12.75">
      <c r="A1" s="141" t="s">
        <v>0</v>
      </c>
      <c r="B1" s="141"/>
      <c r="C1" s="141"/>
      <c r="D1" s="141"/>
      <c r="E1" s="141"/>
      <c r="F1" s="141"/>
      <c r="G1" s="141"/>
    </row>
    <row r="2" spans="1:7" ht="12.75">
      <c r="A2" s="143" t="s">
        <v>1</v>
      </c>
      <c r="B2" s="143"/>
      <c r="C2" s="143"/>
      <c r="D2" s="143"/>
      <c r="E2" s="143"/>
      <c r="F2" s="143"/>
      <c r="G2" s="143"/>
    </row>
    <row r="3" spans="1:7" ht="18">
      <c r="A3" s="146" t="s">
        <v>313</v>
      </c>
      <c r="B3" s="146"/>
      <c r="C3" s="146"/>
      <c r="D3" s="146"/>
      <c r="E3" s="146"/>
      <c r="F3" s="146"/>
      <c r="G3" s="146"/>
    </row>
    <row r="4" spans="1:7" ht="18">
      <c r="A4" s="146" t="s">
        <v>314</v>
      </c>
      <c r="B4" s="146"/>
      <c r="C4" s="146"/>
      <c r="D4" s="146"/>
      <c r="E4" s="146"/>
      <c r="F4" s="146"/>
      <c r="G4" s="146"/>
    </row>
    <row r="5" spans="1:7" ht="12.75">
      <c r="A5" s="126" t="s">
        <v>315</v>
      </c>
      <c r="B5" s="126"/>
      <c r="C5" s="126"/>
      <c r="D5" s="126"/>
      <c r="E5" s="126"/>
      <c r="F5" s="126"/>
      <c r="G5" s="126"/>
    </row>
    <row r="7" spans="2:7" ht="24.75" customHeight="1">
      <c r="B7" s="16" t="s">
        <v>4</v>
      </c>
      <c r="C7" s="17" t="s">
        <v>5</v>
      </c>
      <c r="D7" s="4" t="s">
        <v>6</v>
      </c>
      <c r="E7" s="16" t="s">
        <v>7</v>
      </c>
      <c r="F7" s="90" t="s">
        <v>194</v>
      </c>
      <c r="G7" s="57" t="s">
        <v>316</v>
      </c>
    </row>
    <row r="8" spans="2:7" ht="12.75">
      <c r="B8" s="29">
        <v>1</v>
      </c>
      <c r="C8" s="51" t="s">
        <v>206</v>
      </c>
      <c r="D8" s="8" t="s">
        <v>207</v>
      </c>
      <c r="E8" s="87" t="s">
        <v>208</v>
      </c>
      <c r="F8" s="30">
        <v>42.13</v>
      </c>
      <c r="G8" s="30">
        <f>1+2+3+4+5+6+7+16</f>
        <v>44</v>
      </c>
    </row>
    <row r="9" spans="2:7" ht="12.75">
      <c r="B9" s="29">
        <v>2</v>
      </c>
      <c r="C9" s="7" t="s">
        <v>219</v>
      </c>
      <c r="D9" s="8" t="s">
        <v>28</v>
      </c>
      <c r="E9" s="8" t="s">
        <v>12</v>
      </c>
      <c r="F9" s="104">
        <v>45.5</v>
      </c>
      <c r="G9" s="30">
        <f>1+2+3+4+5+6+7+16</f>
        <v>44</v>
      </c>
    </row>
    <row r="10" spans="2:7" ht="12.75">
      <c r="B10" s="29">
        <v>3</v>
      </c>
      <c r="C10" s="51" t="s">
        <v>222</v>
      </c>
      <c r="D10" s="52" t="s">
        <v>223</v>
      </c>
      <c r="E10" s="8" t="s">
        <v>17</v>
      </c>
      <c r="F10" s="30">
        <v>50.22</v>
      </c>
      <c r="G10" s="30">
        <f>1+2+3+4+5+6+7+16</f>
        <v>44</v>
      </c>
    </row>
    <row r="11" spans="2:7" ht="12.75">
      <c r="B11" s="29">
        <v>4</v>
      </c>
      <c r="C11" s="7" t="s">
        <v>297</v>
      </c>
      <c r="D11" s="8" t="s">
        <v>298</v>
      </c>
      <c r="E11" s="8" t="s">
        <v>17</v>
      </c>
      <c r="F11" s="66">
        <v>52.03</v>
      </c>
      <c r="G11" s="30">
        <f>1+2+3+4+5+6+7+16</f>
        <v>44</v>
      </c>
    </row>
    <row r="12" spans="2:7" ht="12.75">
      <c r="B12" s="29">
        <v>5</v>
      </c>
      <c r="C12" s="7" t="s">
        <v>291</v>
      </c>
      <c r="D12" s="8" t="s">
        <v>292</v>
      </c>
      <c r="E12" s="8" t="s">
        <v>82</v>
      </c>
      <c r="F12" s="30">
        <v>56.38</v>
      </c>
      <c r="G12" s="30">
        <f>1+2+3+5+6+7+16</f>
        <v>40</v>
      </c>
    </row>
    <row r="13" spans="2:7" ht="12.75">
      <c r="B13" s="29">
        <v>6</v>
      </c>
      <c r="C13" s="7" t="s">
        <v>203</v>
      </c>
      <c r="D13" s="8" t="s">
        <v>204</v>
      </c>
      <c r="E13" s="8" t="s">
        <v>12</v>
      </c>
      <c r="F13" s="30">
        <v>45.75</v>
      </c>
      <c r="G13" s="30">
        <f>1+2+3+4+5+0+7+16</f>
        <v>38</v>
      </c>
    </row>
    <row r="14" spans="2:7" ht="12.75">
      <c r="B14" s="29">
        <v>7</v>
      </c>
      <c r="C14" s="51" t="s">
        <v>296</v>
      </c>
      <c r="D14" s="52" t="s">
        <v>133</v>
      </c>
      <c r="E14" s="52" t="s">
        <v>295</v>
      </c>
      <c r="F14" s="30">
        <v>55.31</v>
      </c>
      <c r="G14" s="30">
        <f>1+0+3+0+5+6+7+16</f>
        <v>38</v>
      </c>
    </row>
    <row r="15" spans="2:7" ht="12.75">
      <c r="B15" s="29">
        <v>8</v>
      </c>
      <c r="C15" s="7" t="s">
        <v>317</v>
      </c>
      <c r="D15" s="8" t="s">
        <v>318</v>
      </c>
      <c r="E15" s="8" t="s">
        <v>319</v>
      </c>
      <c r="F15" s="30">
        <v>45.88</v>
      </c>
      <c r="G15" s="30">
        <f>1+2+3+4+5+6+0+16</f>
        <v>37</v>
      </c>
    </row>
    <row r="16" spans="2:7" ht="12.75">
      <c r="B16" s="29">
        <v>9</v>
      </c>
      <c r="C16" s="7" t="s">
        <v>299</v>
      </c>
      <c r="D16" s="8" t="s">
        <v>300</v>
      </c>
      <c r="E16" s="8" t="s">
        <v>82</v>
      </c>
      <c r="F16" s="104">
        <v>60.9</v>
      </c>
      <c r="G16" s="30">
        <f>0+2+0+4+5+6+7+8-1</f>
        <v>31</v>
      </c>
    </row>
    <row r="17" spans="2:7" ht="12.75">
      <c r="B17" s="29">
        <v>10</v>
      </c>
      <c r="C17" s="18" t="s">
        <v>161</v>
      </c>
      <c r="D17" s="9" t="s">
        <v>162</v>
      </c>
      <c r="E17" s="8" t="s">
        <v>17</v>
      </c>
      <c r="F17" s="37">
        <f>68.69+6</f>
        <v>74.69</v>
      </c>
      <c r="G17" s="30">
        <f>1+2+3+4+0+-4+6+7+8-4</f>
        <v>23</v>
      </c>
    </row>
    <row r="18" spans="2:7" ht="12.75">
      <c r="B18" s="29">
        <v>11</v>
      </c>
      <c r="C18" s="7" t="s">
        <v>210</v>
      </c>
      <c r="D18" s="8" t="s">
        <v>116</v>
      </c>
      <c r="E18" s="8" t="s">
        <v>117</v>
      </c>
      <c r="F18">
        <v>60.15</v>
      </c>
      <c r="G18" s="30">
        <f>1+2+3+4+5+0+7+0</f>
        <v>22</v>
      </c>
    </row>
    <row r="19" spans="2:7" ht="12.75">
      <c r="B19" s="29">
        <v>12</v>
      </c>
      <c r="C19" s="7" t="s">
        <v>306</v>
      </c>
      <c r="D19" s="8" t="s">
        <v>138</v>
      </c>
      <c r="E19" s="8" t="s">
        <v>17</v>
      </c>
      <c r="F19">
        <v>89.37</v>
      </c>
      <c r="G19" s="30">
        <f>1+0+-4+3+4+0+6+7+8-8</f>
        <v>17</v>
      </c>
    </row>
    <row r="20" spans="2:7" ht="12.75">
      <c r="B20" s="29">
        <v>13</v>
      </c>
      <c r="C20" s="51" t="s">
        <v>320</v>
      </c>
      <c r="D20" s="52" t="s">
        <v>321</v>
      </c>
      <c r="E20" s="105" t="s">
        <v>319</v>
      </c>
      <c r="F20" s="30">
        <v>62.34</v>
      </c>
      <c r="G20" s="30">
        <f>1+0+0+0+0+0+7+8-1</f>
        <v>15</v>
      </c>
    </row>
    <row r="21" spans="2:7" ht="12.75">
      <c r="B21" s="29">
        <v>14</v>
      </c>
      <c r="C21" s="7" t="s">
        <v>167</v>
      </c>
      <c r="D21" s="8" t="s">
        <v>149</v>
      </c>
      <c r="E21" s="8" t="s">
        <v>77</v>
      </c>
      <c r="F21" s="30">
        <v>48.53</v>
      </c>
      <c r="G21" s="30">
        <f>1+2+3+4+5+6+7-16</f>
        <v>12</v>
      </c>
    </row>
    <row r="22" spans="2:7" ht="12.75">
      <c r="B22" s="29">
        <v>15</v>
      </c>
      <c r="C22" s="51" t="s">
        <v>213</v>
      </c>
      <c r="D22" s="52" t="s">
        <v>214</v>
      </c>
      <c r="E22" s="8" t="s">
        <v>125</v>
      </c>
      <c r="F22" s="30">
        <v>49.88</v>
      </c>
      <c r="G22" s="30">
        <f>1+2+3+4+5+6+7-16</f>
        <v>12</v>
      </c>
    </row>
    <row r="23" spans="2:7" ht="12.75">
      <c r="B23" s="29">
        <v>16</v>
      </c>
      <c r="C23" s="7" t="s">
        <v>242</v>
      </c>
      <c r="D23" s="8" t="s">
        <v>243</v>
      </c>
      <c r="E23" s="8" t="s">
        <v>208</v>
      </c>
      <c r="F23" s="104">
        <v>53.1</v>
      </c>
      <c r="G23" s="30">
        <f>0+2+0+4+0+6+0+0</f>
        <v>12</v>
      </c>
    </row>
    <row r="24" spans="2:7" ht="12.75">
      <c r="B24" s="29">
        <v>17</v>
      </c>
      <c r="C24" s="51" t="s">
        <v>294</v>
      </c>
      <c r="D24" s="52" t="s">
        <v>133</v>
      </c>
      <c r="E24" s="52" t="s">
        <v>295</v>
      </c>
      <c r="F24" s="30">
        <v>72.75</v>
      </c>
      <c r="G24" s="30">
        <f>1+2+0+4+0+-4+0+7+0-4</f>
        <v>6</v>
      </c>
    </row>
    <row r="25" spans="2:7" ht="12.75">
      <c r="B25" s="29">
        <v>18</v>
      </c>
      <c r="C25" s="51" t="s">
        <v>235</v>
      </c>
      <c r="D25" s="52" t="s">
        <v>236</v>
      </c>
      <c r="E25" s="52" t="s">
        <v>82</v>
      </c>
      <c r="F25" s="30">
        <v>50.46</v>
      </c>
      <c r="G25" s="30">
        <f>1+2+0+0+5+0+7+-16</f>
        <v>-1</v>
      </c>
    </row>
    <row r="26" spans="2:7" ht="12.75">
      <c r="B26" s="29">
        <v>19</v>
      </c>
      <c r="C26" s="7" t="s">
        <v>156</v>
      </c>
      <c r="D26" s="8" t="s">
        <v>157</v>
      </c>
      <c r="E26" s="8" t="s">
        <v>82</v>
      </c>
      <c r="F26" s="30" t="s">
        <v>158</v>
      </c>
      <c r="G26" s="30"/>
    </row>
    <row r="27" spans="2:7" ht="12.75">
      <c r="B27" s="29">
        <v>20</v>
      </c>
      <c r="C27" s="7" t="s">
        <v>240</v>
      </c>
      <c r="D27" s="8" t="s">
        <v>127</v>
      </c>
      <c r="E27" s="8" t="s">
        <v>125</v>
      </c>
      <c r="F27" s="30" t="s">
        <v>158</v>
      </c>
      <c r="G27" s="30"/>
    </row>
    <row r="28" spans="2:7" ht="12.75">
      <c r="B28" s="29">
        <v>21</v>
      </c>
      <c r="C28" s="7" t="s">
        <v>244</v>
      </c>
      <c r="D28" s="8" t="s">
        <v>116</v>
      </c>
      <c r="E28" s="8" t="s">
        <v>117</v>
      </c>
      <c r="F28" s="30" t="s">
        <v>158</v>
      </c>
      <c r="G28" s="30"/>
    </row>
    <row r="29" spans="2:7" ht="12.75">
      <c r="B29" s="29">
        <v>22</v>
      </c>
      <c r="C29" s="51" t="s">
        <v>322</v>
      </c>
      <c r="D29" s="52" t="s">
        <v>304</v>
      </c>
      <c r="E29" s="52" t="s">
        <v>82</v>
      </c>
      <c r="F29" s="30" t="s">
        <v>158</v>
      </c>
      <c r="G29" s="30"/>
    </row>
    <row r="31" spans="3:4" ht="12.75">
      <c r="C31" s="14" t="s">
        <v>52</v>
      </c>
      <c r="D31" s="97" t="s">
        <v>323</v>
      </c>
    </row>
    <row r="32" spans="3:8" ht="12.75">
      <c r="C32" s="14" t="s">
        <v>247</v>
      </c>
      <c r="D32" s="97" t="s">
        <v>277</v>
      </c>
      <c r="E32" s="98" t="s">
        <v>184</v>
      </c>
      <c r="F32" s="148" t="s">
        <v>185</v>
      </c>
      <c r="G32" s="148"/>
      <c r="H32" s="148"/>
    </row>
    <row r="33" spans="3:5" ht="12.75">
      <c r="C33" s="99" t="s">
        <v>56</v>
      </c>
      <c r="D33" s="72" t="s">
        <v>324</v>
      </c>
      <c r="E33" s="97"/>
    </row>
  </sheetData>
  <mergeCells count="6">
    <mergeCell ref="A5:G5"/>
    <mergeCell ref="F32:H32"/>
    <mergeCell ref="A1:G1"/>
    <mergeCell ref="A2:G2"/>
    <mergeCell ref="A3:G3"/>
    <mergeCell ref="A4:G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G11" sqref="G11"/>
    </sheetView>
  </sheetViews>
  <sheetFormatPr defaultColWidth="9.140625" defaultRowHeight="12.75"/>
  <cols>
    <col min="1" max="1" width="0.2890625" style="0" customWidth="1"/>
    <col min="2" max="2" width="5.421875" style="0" customWidth="1"/>
    <col min="3" max="3" width="10.57421875" style="0" customWidth="1"/>
    <col min="5" max="5" width="14.8515625" style="0" customWidth="1"/>
    <col min="10" max="10" width="14.7109375" style="0" customWidth="1"/>
  </cols>
  <sheetData>
    <row r="1" spans="1:15" ht="12.7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ht="12.75">
      <c r="A2" s="143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18">
      <c r="A3" s="146" t="s">
        <v>251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1:15" ht="15.75">
      <c r="A4" s="147" t="s">
        <v>252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ht="13.5" thickBot="1"/>
    <row r="6" spans="2:15" ht="25.5" customHeight="1" thickBot="1">
      <c r="B6" s="1"/>
      <c r="C6" s="1"/>
      <c r="D6" s="1"/>
      <c r="E6" s="1"/>
      <c r="F6" s="127" t="s">
        <v>253</v>
      </c>
      <c r="G6" s="128"/>
      <c r="H6" s="154" t="s">
        <v>254</v>
      </c>
      <c r="I6" s="155"/>
      <c r="J6" s="73" t="s">
        <v>255</v>
      </c>
      <c r="K6" s="150" t="s">
        <v>189</v>
      </c>
      <c r="L6" s="156"/>
      <c r="M6" s="150" t="s">
        <v>190</v>
      </c>
      <c r="N6" s="151"/>
      <c r="O6" s="55"/>
    </row>
    <row r="7" spans="2:15" ht="27.75" customHeight="1" thickBot="1">
      <c r="B7" s="74" t="s">
        <v>4</v>
      </c>
      <c r="C7" s="75" t="s">
        <v>5</v>
      </c>
      <c r="D7" s="76" t="s">
        <v>6</v>
      </c>
      <c r="E7" s="77" t="s">
        <v>7</v>
      </c>
      <c r="F7" s="78" t="s">
        <v>194</v>
      </c>
      <c r="G7" s="60" t="s">
        <v>256</v>
      </c>
      <c r="H7" s="58" t="s">
        <v>193</v>
      </c>
      <c r="I7" s="59" t="s">
        <v>194</v>
      </c>
      <c r="J7" s="79" t="s">
        <v>257</v>
      </c>
      <c r="K7" s="58" t="s">
        <v>193</v>
      </c>
      <c r="L7" s="59" t="s">
        <v>194</v>
      </c>
      <c r="M7" s="106" t="s">
        <v>193</v>
      </c>
      <c r="N7" s="60" t="s">
        <v>194</v>
      </c>
      <c r="O7" s="55" t="s">
        <v>191</v>
      </c>
    </row>
    <row r="8" spans="1:15" ht="26.25" customHeight="1">
      <c r="A8" s="80"/>
      <c r="B8" s="81">
        <v>1</v>
      </c>
      <c r="C8" s="82" t="s">
        <v>205</v>
      </c>
      <c r="D8" s="83" t="s">
        <v>204</v>
      </c>
      <c r="E8" s="84" t="s">
        <v>12</v>
      </c>
      <c r="F8" s="107">
        <v>76</v>
      </c>
      <c r="G8" s="108">
        <v>0.8599999999999994</v>
      </c>
      <c r="H8" s="85">
        <v>0</v>
      </c>
      <c r="I8" s="109">
        <v>82.18</v>
      </c>
      <c r="J8" s="110">
        <v>0</v>
      </c>
      <c r="K8" s="111">
        <v>0</v>
      </c>
      <c r="L8" s="111">
        <v>68.7</v>
      </c>
      <c r="M8" s="112">
        <f>0</f>
        <v>0</v>
      </c>
      <c r="N8" s="113">
        <v>53.6</v>
      </c>
      <c r="O8" s="108">
        <f aca="true" t="shared" si="0" ref="O8:O18">SUM(J8:K8,M8)</f>
        <v>0</v>
      </c>
    </row>
    <row r="9" spans="1:15" ht="26.25" customHeight="1">
      <c r="A9" s="80"/>
      <c r="B9" s="81">
        <v>2</v>
      </c>
      <c r="C9" s="86" t="s">
        <v>212</v>
      </c>
      <c r="D9" s="87" t="s">
        <v>129</v>
      </c>
      <c r="E9" s="87" t="s">
        <v>77</v>
      </c>
      <c r="F9" s="114">
        <v>85</v>
      </c>
      <c r="G9" s="114">
        <v>1.49</v>
      </c>
      <c r="H9" s="88">
        <f>4+0</f>
        <v>4</v>
      </c>
      <c r="I9" s="115">
        <v>80.81</v>
      </c>
      <c r="J9" s="116">
        <v>5.49</v>
      </c>
      <c r="K9" s="112">
        <v>0</v>
      </c>
      <c r="L9" s="112">
        <v>62.61</v>
      </c>
      <c r="M9" s="112">
        <f>0</f>
        <v>0</v>
      </c>
      <c r="N9" s="112">
        <v>49.81</v>
      </c>
      <c r="O9" s="108">
        <f t="shared" si="0"/>
        <v>5.49</v>
      </c>
    </row>
    <row r="10" spans="1:15" ht="26.25" customHeight="1">
      <c r="A10" s="80"/>
      <c r="B10" s="81">
        <v>3</v>
      </c>
      <c r="C10" s="86" t="s">
        <v>216</v>
      </c>
      <c r="D10" s="87" t="s">
        <v>217</v>
      </c>
      <c r="E10" s="87" t="s">
        <v>125</v>
      </c>
      <c r="F10" s="112">
        <v>86.01</v>
      </c>
      <c r="G10" s="114">
        <v>5.865</v>
      </c>
      <c r="H10" s="89">
        <f>0</f>
        <v>0</v>
      </c>
      <c r="I10" s="115">
        <v>88.53</v>
      </c>
      <c r="J10" s="116">
        <v>5.87</v>
      </c>
      <c r="K10" s="112">
        <v>0</v>
      </c>
      <c r="L10" s="112">
        <v>73.08</v>
      </c>
      <c r="M10" s="112">
        <v>0</v>
      </c>
      <c r="N10" s="112">
        <v>55.51</v>
      </c>
      <c r="O10" s="108">
        <f t="shared" si="0"/>
        <v>5.87</v>
      </c>
    </row>
    <row r="11" spans="1:15" ht="26.25" customHeight="1">
      <c r="A11" s="80"/>
      <c r="B11" s="81">
        <v>4</v>
      </c>
      <c r="C11" s="86" t="s">
        <v>220</v>
      </c>
      <c r="D11" s="87" t="s">
        <v>116</v>
      </c>
      <c r="E11" s="87" t="s">
        <v>117</v>
      </c>
      <c r="F11" s="112">
        <v>79.06</v>
      </c>
      <c r="G11" s="114">
        <v>2.39</v>
      </c>
      <c r="H11" s="89">
        <f>4+0</f>
        <v>4</v>
      </c>
      <c r="I11" s="115">
        <v>72.88</v>
      </c>
      <c r="J11" s="116">
        <v>6.39</v>
      </c>
      <c r="K11" s="112">
        <f>4+0+1</f>
        <v>5</v>
      </c>
      <c r="L11" s="112">
        <v>82.03</v>
      </c>
      <c r="M11" s="112">
        <v>0</v>
      </c>
      <c r="N11" s="112">
        <v>61.02</v>
      </c>
      <c r="O11" s="108">
        <f t="shared" si="0"/>
        <v>11.39</v>
      </c>
    </row>
    <row r="12" spans="1:15" ht="26.25" customHeight="1">
      <c r="A12" s="80"/>
      <c r="B12" s="81">
        <v>5</v>
      </c>
      <c r="C12" s="86" t="s">
        <v>221</v>
      </c>
      <c r="D12" s="87" t="s">
        <v>207</v>
      </c>
      <c r="E12" s="87" t="s">
        <v>208</v>
      </c>
      <c r="F12" s="112">
        <v>92.59</v>
      </c>
      <c r="G12" s="114">
        <v>1.11</v>
      </c>
      <c r="H12" s="88">
        <v>0</v>
      </c>
      <c r="I12" s="117">
        <v>84.2</v>
      </c>
      <c r="J12" s="116">
        <v>1.11</v>
      </c>
      <c r="K12" s="112">
        <f>4+4+4</f>
        <v>12</v>
      </c>
      <c r="L12" s="112">
        <v>66.07</v>
      </c>
      <c r="M12" s="112">
        <f>0</f>
        <v>0</v>
      </c>
      <c r="N12" s="112">
        <v>57.28</v>
      </c>
      <c r="O12" s="108">
        <f t="shared" si="0"/>
        <v>13.11</v>
      </c>
    </row>
    <row r="13" spans="1:15" ht="26.25" customHeight="1">
      <c r="A13" s="80"/>
      <c r="B13" s="81">
        <v>6</v>
      </c>
      <c r="C13" s="86" t="s">
        <v>218</v>
      </c>
      <c r="D13" s="87" t="s">
        <v>28</v>
      </c>
      <c r="E13" s="87" t="s">
        <v>12</v>
      </c>
      <c r="F13" s="112">
        <v>88.66</v>
      </c>
      <c r="G13" s="114">
        <v>5.875</v>
      </c>
      <c r="H13" s="88">
        <f>4+0</f>
        <v>4</v>
      </c>
      <c r="I13" s="115">
        <v>85.63</v>
      </c>
      <c r="J13" s="116">
        <v>9.88</v>
      </c>
      <c r="K13" s="112">
        <f>4+0</f>
        <v>4</v>
      </c>
      <c r="L13" s="112">
        <v>70.21</v>
      </c>
      <c r="M13" s="112">
        <f>0</f>
        <v>0</v>
      </c>
      <c r="N13" s="112">
        <v>56.04</v>
      </c>
      <c r="O13" s="108">
        <f t="shared" si="0"/>
        <v>13.88</v>
      </c>
    </row>
    <row r="14" spans="1:15" ht="26.25" customHeight="1">
      <c r="A14" s="80"/>
      <c r="B14" s="81">
        <v>7</v>
      </c>
      <c r="C14" s="86" t="s">
        <v>226</v>
      </c>
      <c r="D14" s="87" t="s">
        <v>68</v>
      </c>
      <c r="E14" s="87" t="s">
        <v>69</v>
      </c>
      <c r="F14" s="114">
        <v>97.3</v>
      </c>
      <c r="G14" s="114">
        <v>11.51</v>
      </c>
      <c r="H14" s="89">
        <f>4+0</f>
        <v>4</v>
      </c>
      <c r="I14" s="117">
        <v>87</v>
      </c>
      <c r="J14" s="116">
        <v>15.51</v>
      </c>
      <c r="K14" s="112">
        <f>4+0</f>
        <v>4</v>
      </c>
      <c r="L14" s="112">
        <v>69.09</v>
      </c>
      <c r="M14" s="112">
        <f>4+0</f>
        <v>4</v>
      </c>
      <c r="N14" s="114">
        <v>51.8</v>
      </c>
      <c r="O14" s="108">
        <f t="shared" si="0"/>
        <v>23.509999999999998</v>
      </c>
    </row>
    <row r="15" spans="1:15" ht="26.25" customHeight="1">
      <c r="A15" s="80"/>
      <c r="B15" s="81">
        <v>8</v>
      </c>
      <c r="C15" s="86" t="s">
        <v>237</v>
      </c>
      <c r="D15" s="87" t="s">
        <v>124</v>
      </c>
      <c r="E15" s="87" t="s">
        <v>125</v>
      </c>
      <c r="F15" s="112">
        <v>106.06</v>
      </c>
      <c r="G15" s="114">
        <v>10.33</v>
      </c>
      <c r="H15" s="88">
        <v>1</v>
      </c>
      <c r="I15" s="115">
        <v>90.75</v>
      </c>
      <c r="J15" s="116">
        <v>11.33</v>
      </c>
      <c r="K15" s="112">
        <f>4+4+4+4</f>
        <v>16</v>
      </c>
      <c r="L15" s="112">
        <v>68.72</v>
      </c>
      <c r="M15" s="112">
        <f>4+0</f>
        <v>4</v>
      </c>
      <c r="N15" s="112">
        <v>58.62</v>
      </c>
      <c r="O15" s="108">
        <f t="shared" si="0"/>
        <v>31.33</v>
      </c>
    </row>
    <row r="16" spans="1:15" ht="26.25" customHeight="1">
      <c r="A16" s="80"/>
      <c r="B16" s="81">
        <v>9</v>
      </c>
      <c r="C16" s="86" t="s">
        <v>228</v>
      </c>
      <c r="D16" s="87" t="s">
        <v>229</v>
      </c>
      <c r="E16" s="87" t="s">
        <v>17</v>
      </c>
      <c r="F16" s="112">
        <v>98.09</v>
      </c>
      <c r="G16" s="114">
        <v>11.905</v>
      </c>
      <c r="H16" s="89">
        <f>4+4+4+0+6</f>
        <v>18</v>
      </c>
      <c r="I16" s="115">
        <v>111.84</v>
      </c>
      <c r="J16" s="118">
        <f aca="true" t="shared" si="1" ref="J16:J21">SUM(H16+G16)</f>
        <v>29.905</v>
      </c>
      <c r="K16" s="112">
        <f>4+4+4</f>
        <v>12</v>
      </c>
      <c r="L16" s="112">
        <v>69.94</v>
      </c>
      <c r="M16" s="112">
        <f>4+0</f>
        <v>4</v>
      </c>
      <c r="N16" s="112">
        <v>52.43</v>
      </c>
      <c r="O16" s="108">
        <f t="shared" si="0"/>
        <v>45.905</v>
      </c>
    </row>
    <row r="17" spans="1:15" ht="26.25" customHeight="1">
      <c r="A17" s="80"/>
      <c r="B17" s="81">
        <v>10</v>
      </c>
      <c r="C17" s="82" t="s">
        <v>239</v>
      </c>
      <c r="D17" s="112" t="s">
        <v>223</v>
      </c>
      <c r="E17" s="112" t="s">
        <v>17</v>
      </c>
      <c r="F17" s="112">
        <v>200</v>
      </c>
      <c r="G17" s="114">
        <v>10.27</v>
      </c>
      <c r="H17" s="119">
        <v>6</v>
      </c>
      <c r="I17" s="115">
        <v>99.37</v>
      </c>
      <c r="J17" s="118">
        <f t="shared" si="1"/>
        <v>16.27</v>
      </c>
      <c r="K17" s="112">
        <f>4+4+4+4+4</f>
        <v>20</v>
      </c>
      <c r="L17" s="112">
        <v>77.45</v>
      </c>
      <c r="M17" s="112" t="s">
        <v>325</v>
      </c>
      <c r="N17" s="112"/>
      <c r="O17" s="108">
        <f t="shared" si="0"/>
        <v>36.269999999999996</v>
      </c>
    </row>
    <row r="18" spans="1:15" ht="26.25" customHeight="1">
      <c r="A18" s="80"/>
      <c r="B18" s="81">
        <v>11</v>
      </c>
      <c r="C18" s="86" t="s">
        <v>233</v>
      </c>
      <c r="D18" s="87" t="s">
        <v>234</v>
      </c>
      <c r="E18" s="87" t="s">
        <v>17</v>
      </c>
      <c r="F18" s="112">
        <v>105.19</v>
      </c>
      <c r="G18" s="114">
        <v>15.455</v>
      </c>
      <c r="H18" s="88">
        <v>26</v>
      </c>
      <c r="I18" s="115">
        <v>143.15</v>
      </c>
      <c r="J18" s="118">
        <f t="shared" si="1"/>
        <v>41.455</v>
      </c>
      <c r="K18" s="112">
        <f>4+0+3</f>
        <v>7</v>
      </c>
      <c r="L18" s="112">
        <v>89.42</v>
      </c>
      <c r="M18" s="112" t="s">
        <v>325</v>
      </c>
      <c r="N18" s="112"/>
      <c r="O18" s="108">
        <f t="shared" si="0"/>
        <v>48.455</v>
      </c>
    </row>
    <row r="19" spans="1:15" ht="26.25" customHeight="1">
      <c r="A19" s="80"/>
      <c r="B19" s="81">
        <v>12</v>
      </c>
      <c r="C19" s="86" t="s">
        <v>241</v>
      </c>
      <c r="D19" s="87" t="s">
        <v>106</v>
      </c>
      <c r="E19" s="87" t="s">
        <v>117</v>
      </c>
      <c r="F19" s="112">
        <v>200</v>
      </c>
      <c r="G19" s="114">
        <v>25.89</v>
      </c>
      <c r="H19" s="88">
        <f>24+4</f>
        <v>28</v>
      </c>
      <c r="I19" s="115">
        <v>105.28</v>
      </c>
      <c r="J19" s="118">
        <f t="shared" si="1"/>
        <v>53.89</v>
      </c>
      <c r="K19" s="157" t="s">
        <v>326</v>
      </c>
      <c r="L19" s="158"/>
      <c r="M19" s="112"/>
      <c r="N19" s="112"/>
      <c r="O19" s="108"/>
    </row>
    <row r="20" spans="1:15" ht="26.25" customHeight="1">
      <c r="A20" s="80"/>
      <c r="B20" s="81">
        <v>13</v>
      </c>
      <c r="C20" s="86" t="s">
        <v>224</v>
      </c>
      <c r="D20" s="87" t="s">
        <v>140</v>
      </c>
      <c r="E20" s="87" t="s">
        <v>258</v>
      </c>
      <c r="F20" s="112">
        <v>94.94</v>
      </c>
      <c r="G20" s="114">
        <v>10.33</v>
      </c>
      <c r="H20" s="88">
        <v>38</v>
      </c>
      <c r="I20" s="115" t="s">
        <v>158</v>
      </c>
      <c r="J20" s="118">
        <f t="shared" si="1"/>
        <v>48.33</v>
      </c>
      <c r="K20" s="157" t="s">
        <v>326</v>
      </c>
      <c r="L20" s="158"/>
      <c r="M20" s="112"/>
      <c r="N20" s="112"/>
      <c r="O20" s="108"/>
    </row>
    <row r="21" spans="1:15" ht="26.25" customHeight="1" thickBot="1">
      <c r="A21" s="80"/>
      <c r="B21" s="81">
        <v>14</v>
      </c>
      <c r="C21" s="86" t="s">
        <v>213</v>
      </c>
      <c r="D21" s="87" t="s">
        <v>214</v>
      </c>
      <c r="E21" s="87" t="s">
        <v>125</v>
      </c>
      <c r="F21" s="112">
        <v>85.56</v>
      </c>
      <c r="G21" s="114">
        <v>5.64</v>
      </c>
      <c r="H21" s="88">
        <v>38</v>
      </c>
      <c r="I21" s="115" t="s">
        <v>158</v>
      </c>
      <c r="J21" s="120">
        <f t="shared" si="1"/>
        <v>43.64</v>
      </c>
      <c r="K21" s="157" t="s">
        <v>326</v>
      </c>
      <c r="L21" s="158"/>
      <c r="M21" s="112"/>
      <c r="N21" s="112"/>
      <c r="O21" s="108"/>
    </row>
    <row r="22" spans="4:8" ht="12.75">
      <c r="D22" s="159" t="s">
        <v>327</v>
      </c>
      <c r="E22" s="159"/>
      <c r="G22" s="159" t="s">
        <v>328</v>
      </c>
      <c r="H22" s="159"/>
    </row>
    <row r="23" spans="4:8" ht="12.75">
      <c r="D23" s="14" t="s">
        <v>52</v>
      </c>
      <c r="E23" s="97" t="s">
        <v>53</v>
      </c>
      <c r="G23" s="14" t="s">
        <v>52</v>
      </c>
      <c r="H23" s="97" t="s">
        <v>329</v>
      </c>
    </row>
    <row r="24" spans="4:14" ht="12.75">
      <c r="D24" s="14" t="s">
        <v>247</v>
      </c>
      <c r="E24" s="97" t="s">
        <v>277</v>
      </c>
      <c r="G24" s="14" t="s">
        <v>247</v>
      </c>
      <c r="H24" s="97" t="s">
        <v>277</v>
      </c>
      <c r="M24" s="98" t="s">
        <v>184</v>
      </c>
      <c r="N24" t="s">
        <v>185</v>
      </c>
    </row>
    <row r="25" spans="4:8" ht="12.75">
      <c r="D25" s="99" t="s">
        <v>56</v>
      </c>
      <c r="E25" s="72" t="s">
        <v>278</v>
      </c>
      <c r="F25" s="97"/>
      <c r="G25" s="99" t="s">
        <v>56</v>
      </c>
      <c r="H25" s="72" t="s">
        <v>330</v>
      </c>
    </row>
  </sheetData>
  <mergeCells count="13">
    <mergeCell ref="K19:L19"/>
    <mergeCell ref="K20:L20"/>
    <mergeCell ref="K21:L21"/>
    <mergeCell ref="D22:E22"/>
    <mergeCell ref="G22:H22"/>
    <mergeCell ref="F6:G6"/>
    <mergeCell ref="H6:I6"/>
    <mergeCell ref="K6:L6"/>
    <mergeCell ref="M6:N6"/>
    <mergeCell ref="A1:O1"/>
    <mergeCell ref="A2:O2"/>
    <mergeCell ref="A3:O3"/>
    <mergeCell ref="A4:O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4"/>
  <sheetViews>
    <sheetView workbookViewId="0" topLeftCell="A1">
      <selection activeCell="C28" sqref="C28"/>
    </sheetView>
  </sheetViews>
  <sheetFormatPr defaultColWidth="9.140625" defaultRowHeight="12.75"/>
  <cols>
    <col min="2" max="2" width="3.7109375" style="0" bestFit="1" customWidth="1"/>
    <col min="3" max="3" width="18.7109375" style="0" bestFit="1" customWidth="1"/>
    <col min="4" max="4" width="27.8515625" style="0" bestFit="1" customWidth="1"/>
    <col min="5" max="5" width="25.7109375" style="0" customWidth="1"/>
    <col min="6" max="6" width="12.28125" style="0" customWidth="1"/>
    <col min="7" max="7" width="15.421875" style="0" bestFit="1" customWidth="1"/>
    <col min="8" max="8" width="15.57421875" style="0" customWidth="1"/>
  </cols>
  <sheetData>
    <row r="1" spans="2:8" ht="12.75">
      <c r="B1" s="141" t="s">
        <v>0</v>
      </c>
      <c r="C1" s="142"/>
      <c r="D1" s="142"/>
      <c r="E1" s="142"/>
      <c r="F1" s="142"/>
      <c r="G1" s="142"/>
      <c r="H1" s="142"/>
    </row>
    <row r="2" spans="2:8" ht="12.75">
      <c r="B2" s="143" t="s">
        <v>1</v>
      </c>
      <c r="C2" s="143"/>
      <c r="D2" s="143"/>
      <c r="E2" s="143"/>
      <c r="F2" s="143"/>
      <c r="G2" s="143"/>
      <c r="H2" s="143"/>
    </row>
    <row r="3" spans="2:8" ht="18" customHeight="1">
      <c r="B3" s="146" t="s">
        <v>58</v>
      </c>
      <c r="C3" s="146"/>
      <c r="D3" s="146"/>
      <c r="E3" s="146"/>
      <c r="F3" s="146"/>
      <c r="G3" s="146"/>
      <c r="H3" s="146"/>
    </row>
    <row r="4" spans="2:8" ht="18" customHeight="1">
      <c r="B4" s="147" t="s">
        <v>3</v>
      </c>
      <c r="C4" s="147"/>
      <c r="D4" s="147"/>
      <c r="E4" s="147"/>
      <c r="F4" s="147"/>
      <c r="G4" s="147"/>
      <c r="H4" s="147"/>
    </row>
    <row r="5" spans="2:8" ht="18" customHeight="1">
      <c r="B5" s="15"/>
      <c r="C5" s="15"/>
      <c r="D5" s="15"/>
      <c r="E5" s="15"/>
      <c r="F5" s="15"/>
      <c r="G5" s="15"/>
      <c r="H5" s="15"/>
    </row>
    <row r="6" spans="2:7" ht="13.5" customHeight="1">
      <c r="B6" s="16" t="s">
        <v>4</v>
      </c>
      <c r="C6" s="17" t="s">
        <v>5</v>
      </c>
      <c r="D6" s="4" t="s">
        <v>6</v>
      </c>
      <c r="E6" s="2" t="s">
        <v>7</v>
      </c>
      <c r="F6" s="2" t="s">
        <v>9</v>
      </c>
      <c r="G6" s="2" t="s">
        <v>8</v>
      </c>
    </row>
    <row r="7" spans="2:7" ht="13.5" customHeight="1">
      <c r="B7" s="6">
        <v>1</v>
      </c>
      <c r="C7" s="18" t="s">
        <v>48</v>
      </c>
      <c r="D7" s="8" t="s">
        <v>59</v>
      </c>
      <c r="E7" s="19" t="s">
        <v>60</v>
      </c>
      <c r="F7" s="20" t="s">
        <v>61</v>
      </c>
      <c r="G7" s="22">
        <v>0</v>
      </c>
    </row>
    <row r="8" spans="2:7" s="5" customFormat="1" ht="13.5" customHeight="1">
      <c r="B8" s="6">
        <v>2</v>
      </c>
      <c r="C8" s="7" t="s">
        <v>62</v>
      </c>
      <c r="D8" s="8" t="s">
        <v>63</v>
      </c>
      <c r="E8" s="8" t="s">
        <v>17</v>
      </c>
      <c r="F8" s="20" t="s">
        <v>64</v>
      </c>
      <c r="G8" s="21">
        <v>0</v>
      </c>
    </row>
    <row r="9" spans="2:7" s="5" customFormat="1" ht="13.5" customHeight="1">
      <c r="B9" s="6">
        <v>3</v>
      </c>
      <c r="C9" s="18" t="s">
        <v>65</v>
      </c>
      <c r="D9" s="9" t="s">
        <v>59</v>
      </c>
      <c r="E9" s="19" t="s">
        <v>60</v>
      </c>
      <c r="F9" s="20" t="s">
        <v>66</v>
      </c>
      <c r="G9" s="22">
        <v>0</v>
      </c>
    </row>
    <row r="10" spans="2:7" ht="12.75">
      <c r="B10" s="6">
        <v>4</v>
      </c>
      <c r="C10" s="18" t="s">
        <v>67</v>
      </c>
      <c r="D10" s="9" t="s">
        <v>68</v>
      </c>
      <c r="E10" s="19" t="s">
        <v>69</v>
      </c>
      <c r="F10" s="20" t="s">
        <v>70</v>
      </c>
      <c r="G10" s="22">
        <v>0</v>
      </c>
    </row>
    <row r="11" spans="2:7" ht="12.75">
      <c r="B11" s="6">
        <v>5</v>
      </c>
      <c r="C11" s="18" t="s">
        <v>71</v>
      </c>
      <c r="D11" s="9" t="s">
        <v>72</v>
      </c>
      <c r="E11" s="19" t="s">
        <v>73</v>
      </c>
      <c r="F11" s="20" t="s">
        <v>74</v>
      </c>
      <c r="G11" s="22">
        <v>0</v>
      </c>
    </row>
    <row r="12" spans="2:7" ht="12.75">
      <c r="B12" s="6">
        <v>6</v>
      </c>
      <c r="C12" s="18" t="s">
        <v>75</v>
      </c>
      <c r="D12" s="9" t="s">
        <v>76</v>
      </c>
      <c r="E12" s="19" t="s">
        <v>77</v>
      </c>
      <c r="F12" s="20" t="s">
        <v>78</v>
      </c>
      <c r="G12" s="22">
        <v>0</v>
      </c>
    </row>
    <row r="13" spans="2:7" ht="12.75">
      <c r="B13" s="6">
        <v>7</v>
      </c>
      <c r="C13" s="18" t="s">
        <v>75</v>
      </c>
      <c r="D13" s="9" t="s">
        <v>76</v>
      </c>
      <c r="E13" s="19" t="s">
        <v>77</v>
      </c>
      <c r="F13" s="20" t="s">
        <v>79</v>
      </c>
      <c r="G13" s="22">
        <v>0</v>
      </c>
    </row>
    <row r="14" spans="2:7" ht="12.75">
      <c r="B14" s="6">
        <v>8</v>
      </c>
      <c r="C14" s="18" t="s">
        <v>80</v>
      </c>
      <c r="D14" s="9" t="s">
        <v>81</v>
      </c>
      <c r="E14" s="19" t="s">
        <v>82</v>
      </c>
      <c r="F14" s="20" t="s">
        <v>83</v>
      </c>
      <c r="G14" s="22">
        <v>0</v>
      </c>
    </row>
    <row r="15" spans="2:7" ht="12.75">
      <c r="B15" s="6">
        <v>9</v>
      </c>
      <c r="C15" s="18" t="s">
        <v>84</v>
      </c>
      <c r="D15" s="9" t="s">
        <v>85</v>
      </c>
      <c r="E15" s="19" t="s">
        <v>17</v>
      </c>
      <c r="F15" s="20" t="s">
        <v>86</v>
      </c>
      <c r="G15" s="22">
        <v>0</v>
      </c>
    </row>
    <row r="16" spans="2:7" ht="12.75">
      <c r="B16" s="6">
        <v>10</v>
      </c>
      <c r="C16" s="18" t="s">
        <v>87</v>
      </c>
      <c r="D16" s="9" t="s">
        <v>88</v>
      </c>
      <c r="E16" s="19" t="s">
        <v>17</v>
      </c>
      <c r="F16" s="20" t="s">
        <v>89</v>
      </c>
      <c r="G16" s="22">
        <v>0</v>
      </c>
    </row>
    <row r="17" spans="2:7" ht="12.75">
      <c r="B17" s="6">
        <v>11</v>
      </c>
      <c r="C17" s="18" t="s">
        <v>90</v>
      </c>
      <c r="D17" s="23" t="s">
        <v>91</v>
      </c>
      <c r="E17" s="19" t="s">
        <v>17</v>
      </c>
      <c r="F17" s="20" t="s">
        <v>92</v>
      </c>
      <c r="G17" s="22">
        <v>2</v>
      </c>
    </row>
    <row r="18" spans="2:7" ht="12.75">
      <c r="B18" s="6">
        <v>12</v>
      </c>
      <c r="C18" s="18" t="s">
        <v>93</v>
      </c>
      <c r="D18" s="9" t="s">
        <v>94</v>
      </c>
      <c r="E18" s="19" t="s">
        <v>45</v>
      </c>
      <c r="F18" s="20" t="s">
        <v>95</v>
      </c>
      <c r="G18" s="22">
        <v>2</v>
      </c>
    </row>
    <row r="19" spans="2:7" ht="12.75">
      <c r="B19" s="6">
        <v>13</v>
      </c>
      <c r="C19" s="18" t="s">
        <v>96</v>
      </c>
      <c r="D19" s="9" t="s">
        <v>97</v>
      </c>
      <c r="E19" s="19" t="s">
        <v>77</v>
      </c>
      <c r="F19" s="20" t="s">
        <v>98</v>
      </c>
      <c r="G19" s="22">
        <v>4</v>
      </c>
    </row>
    <row r="20" spans="2:7" ht="12.75">
      <c r="B20" s="6">
        <v>14</v>
      </c>
      <c r="C20" s="18" t="s">
        <v>93</v>
      </c>
      <c r="D20" s="9" t="s">
        <v>94</v>
      </c>
      <c r="E20" s="19" t="s">
        <v>45</v>
      </c>
      <c r="F20" s="20" t="s">
        <v>99</v>
      </c>
      <c r="G20" s="22">
        <v>4</v>
      </c>
    </row>
    <row r="21" spans="2:7" ht="12.75">
      <c r="B21" s="6">
        <v>15</v>
      </c>
      <c r="C21" s="18" t="s">
        <v>84</v>
      </c>
      <c r="D21" s="8" t="s">
        <v>85</v>
      </c>
      <c r="E21" s="19" t="s">
        <v>17</v>
      </c>
      <c r="F21" s="20" t="s">
        <v>100</v>
      </c>
      <c r="G21" s="22">
        <v>4</v>
      </c>
    </row>
    <row r="22" spans="2:7" ht="12.75">
      <c r="B22" s="6">
        <v>16</v>
      </c>
      <c r="C22" s="18" t="s">
        <v>96</v>
      </c>
      <c r="D22" s="8" t="s">
        <v>97</v>
      </c>
      <c r="E22" s="19" t="s">
        <v>77</v>
      </c>
      <c r="F22" s="20" t="s">
        <v>101</v>
      </c>
      <c r="G22" s="22">
        <v>4</v>
      </c>
    </row>
    <row r="23" spans="2:7" ht="12.75">
      <c r="B23" s="6">
        <v>17</v>
      </c>
      <c r="C23" s="18" t="s">
        <v>102</v>
      </c>
      <c r="D23" s="24" t="s">
        <v>103</v>
      </c>
      <c r="E23" s="19" t="s">
        <v>17</v>
      </c>
      <c r="F23" s="25">
        <v>79.47</v>
      </c>
      <c r="G23" s="22">
        <v>5</v>
      </c>
    </row>
    <row r="24" spans="2:7" ht="12.75">
      <c r="B24" s="6">
        <v>18</v>
      </c>
      <c r="C24" s="18" t="s">
        <v>80</v>
      </c>
      <c r="D24" s="26" t="s">
        <v>81</v>
      </c>
      <c r="E24" s="19" t="s">
        <v>82</v>
      </c>
      <c r="F24" s="20" t="s">
        <v>104</v>
      </c>
      <c r="G24" s="22">
        <v>5</v>
      </c>
    </row>
    <row r="25" spans="2:7" ht="12.75">
      <c r="B25" s="6">
        <v>19</v>
      </c>
      <c r="C25" s="18" t="s">
        <v>105</v>
      </c>
      <c r="D25" s="9" t="s">
        <v>106</v>
      </c>
      <c r="E25" s="8" t="s">
        <v>107</v>
      </c>
      <c r="F25" s="20" t="s">
        <v>108</v>
      </c>
      <c r="G25" s="22">
        <v>8</v>
      </c>
    </row>
    <row r="26" spans="2:7" ht="12.75">
      <c r="B26" s="6">
        <v>20</v>
      </c>
      <c r="C26" s="7" t="s">
        <v>109</v>
      </c>
      <c r="D26" s="27" t="s">
        <v>110</v>
      </c>
      <c r="E26" s="8" t="s">
        <v>45</v>
      </c>
      <c r="F26" s="20" t="s">
        <v>111</v>
      </c>
      <c r="G26" s="22">
        <v>11</v>
      </c>
    </row>
    <row r="27" spans="2:7" ht="12.75">
      <c r="B27" s="6">
        <v>21</v>
      </c>
      <c r="C27" s="18" t="s">
        <v>105</v>
      </c>
      <c r="D27" s="9" t="s">
        <v>106</v>
      </c>
      <c r="E27" s="19" t="s">
        <v>107</v>
      </c>
      <c r="F27" s="20" t="s">
        <v>112</v>
      </c>
      <c r="G27" s="22">
        <v>16</v>
      </c>
    </row>
    <row r="28" spans="2:7" ht="12.75">
      <c r="B28" s="6">
        <v>22</v>
      </c>
      <c r="C28" s="18" t="s">
        <v>113</v>
      </c>
      <c r="D28" s="28" t="s">
        <v>103</v>
      </c>
      <c r="E28" s="8" t="s">
        <v>17</v>
      </c>
      <c r="F28" s="20"/>
      <c r="G28" s="22"/>
    </row>
    <row r="32" spans="3:4" ht="12.75">
      <c r="C32" s="14" t="s">
        <v>52</v>
      </c>
      <c r="D32" t="s">
        <v>53</v>
      </c>
    </row>
    <row r="33" spans="3:6" ht="12.75">
      <c r="C33" s="14" t="s">
        <v>247</v>
      </c>
      <c r="D33" t="s">
        <v>182</v>
      </c>
      <c r="E33" s="53" t="s">
        <v>184</v>
      </c>
      <c r="F33" t="s">
        <v>185</v>
      </c>
    </row>
    <row r="34" spans="3:4" ht="12.75">
      <c r="C34" s="14" t="s">
        <v>249</v>
      </c>
      <c r="D34" t="s">
        <v>278</v>
      </c>
    </row>
  </sheetData>
  <mergeCells count="4">
    <mergeCell ref="B1:H1"/>
    <mergeCell ref="B2:H2"/>
    <mergeCell ref="B3:H3"/>
    <mergeCell ref="B4:H4"/>
  </mergeCells>
  <printOptions/>
  <pageMargins left="0.79" right="0.29" top="0.45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6"/>
  <sheetViews>
    <sheetView workbookViewId="0" topLeftCell="A1">
      <selection activeCell="E26" sqref="E26"/>
    </sheetView>
  </sheetViews>
  <sheetFormatPr defaultColWidth="9.140625" defaultRowHeight="12.75"/>
  <cols>
    <col min="2" max="2" width="3.57421875" style="0" bestFit="1" customWidth="1"/>
    <col min="3" max="3" width="14.421875" style="0" customWidth="1"/>
    <col min="4" max="4" width="18.7109375" style="0" bestFit="1" customWidth="1"/>
    <col min="5" max="5" width="26.57421875" style="0" bestFit="1" customWidth="1"/>
    <col min="6" max="6" width="7.8515625" style="0" customWidth="1"/>
    <col min="7" max="7" width="9.7109375" style="0" bestFit="1" customWidth="1"/>
  </cols>
  <sheetData>
    <row r="1" spans="2:8" ht="12.75">
      <c r="B1" s="141" t="s">
        <v>0</v>
      </c>
      <c r="C1" s="142"/>
      <c r="D1" s="142"/>
      <c r="E1" s="142"/>
      <c r="F1" s="142"/>
      <c r="G1" s="142"/>
      <c r="H1" s="142"/>
    </row>
    <row r="2" spans="2:8" ht="12.75">
      <c r="B2" s="143" t="s">
        <v>1</v>
      </c>
      <c r="C2" s="143"/>
      <c r="D2" s="143"/>
      <c r="E2" s="143"/>
      <c r="F2" s="143"/>
      <c r="G2" s="143"/>
      <c r="H2" s="143"/>
    </row>
    <row r="3" spans="2:8" ht="18">
      <c r="B3" s="146" t="s">
        <v>331</v>
      </c>
      <c r="C3" s="146"/>
      <c r="D3" s="146"/>
      <c r="E3" s="146"/>
      <c r="F3" s="146"/>
      <c r="G3" s="146"/>
      <c r="H3" s="146"/>
    </row>
    <row r="4" spans="2:8" ht="15.75">
      <c r="B4" s="147" t="s">
        <v>3</v>
      </c>
      <c r="C4" s="147"/>
      <c r="D4" s="147"/>
      <c r="E4" s="147"/>
      <c r="F4" s="147"/>
      <c r="G4" s="147"/>
      <c r="H4" s="147"/>
    </row>
    <row r="5" spans="2:8" ht="15.75">
      <c r="B5" s="15"/>
      <c r="C5" s="15"/>
      <c r="D5" s="15"/>
      <c r="E5" s="15"/>
      <c r="F5" s="15"/>
      <c r="G5" s="15"/>
      <c r="H5" s="15"/>
    </row>
    <row r="6" spans="2:7" ht="12.75">
      <c r="B6" s="16" t="s">
        <v>4</v>
      </c>
      <c r="C6" s="17" t="s">
        <v>5</v>
      </c>
      <c r="D6" s="4" t="s">
        <v>6</v>
      </c>
      <c r="E6" s="2" t="s">
        <v>7</v>
      </c>
      <c r="F6" s="2" t="s">
        <v>9</v>
      </c>
      <c r="G6" s="2" t="s">
        <v>8</v>
      </c>
    </row>
    <row r="7" spans="2:7" ht="12.75">
      <c r="B7" s="6">
        <v>1</v>
      </c>
      <c r="C7" s="7" t="s">
        <v>282</v>
      </c>
      <c r="D7" s="8" t="s">
        <v>119</v>
      </c>
      <c r="E7" s="8" t="s">
        <v>107</v>
      </c>
      <c r="F7" s="21" t="s">
        <v>338</v>
      </c>
      <c r="G7" s="21" t="s">
        <v>344</v>
      </c>
    </row>
    <row r="8" spans="2:8" ht="12.75">
      <c r="B8" s="6">
        <v>2</v>
      </c>
      <c r="C8" s="7" t="s">
        <v>332</v>
      </c>
      <c r="D8" s="8" t="s">
        <v>333</v>
      </c>
      <c r="E8" s="8" t="s">
        <v>334</v>
      </c>
      <c r="F8" s="21" t="s">
        <v>325</v>
      </c>
      <c r="G8" s="21" t="s">
        <v>325</v>
      </c>
      <c r="H8" s="5"/>
    </row>
    <row r="9" spans="2:8" ht="12.75">
      <c r="B9" s="6">
        <v>3</v>
      </c>
      <c r="C9" s="7" t="s">
        <v>335</v>
      </c>
      <c r="D9" s="8" t="s">
        <v>336</v>
      </c>
      <c r="E9" s="8" t="s">
        <v>73</v>
      </c>
      <c r="F9" s="21" t="s">
        <v>339</v>
      </c>
      <c r="G9" s="21" t="s">
        <v>344</v>
      </c>
      <c r="H9" s="5"/>
    </row>
    <row r="10" spans="2:7" ht="12.75">
      <c r="B10" s="6">
        <v>4</v>
      </c>
      <c r="C10" s="7" t="s">
        <v>90</v>
      </c>
      <c r="D10" s="8" t="s">
        <v>91</v>
      </c>
      <c r="E10" s="8" t="s">
        <v>17</v>
      </c>
      <c r="F10" s="21" t="s">
        <v>340</v>
      </c>
      <c r="G10" s="21" t="s">
        <v>340</v>
      </c>
    </row>
    <row r="11" spans="2:7" ht="12.75">
      <c r="B11" s="6">
        <v>5</v>
      </c>
      <c r="C11" s="7" t="s">
        <v>143</v>
      </c>
      <c r="D11" s="8" t="s">
        <v>144</v>
      </c>
      <c r="E11" s="8" t="s">
        <v>17</v>
      </c>
      <c r="F11" s="21" t="s">
        <v>340</v>
      </c>
      <c r="G11" s="21" t="s">
        <v>340</v>
      </c>
    </row>
    <row r="12" spans="2:7" ht="12.75">
      <c r="B12" s="6">
        <v>6</v>
      </c>
      <c r="C12" s="7" t="s">
        <v>337</v>
      </c>
      <c r="D12" s="8" t="s">
        <v>119</v>
      </c>
      <c r="E12" s="8" t="s">
        <v>107</v>
      </c>
      <c r="F12" s="21" t="s">
        <v>341</v>
      </c>
      <c r="G12" s="21" t="s">
        <v>344</v>
      </c>
    </row>
    <row r="13" spans="2:7" ht="12.75">
      <c r="B13" s="6">
        <v>7</v>
      </c>
      <c r="C13" s="7" t="s">
        <v>335</v>
      </c>
      <c r="D13" s="8" t="s">
        <v>336</v>
      </c>
      <c r="E13" s="8" t="s">
        <v>73</v>
      </c>
      <c r="F13" s="21" t="s">
        <v>342</v>
      </c>
      <c r="G13" s="21">
        <v>3</v>
      </c>
    </row>
    <row r="14" spans="2:7" ht="12.75">
      <c r="B14" s="6">
        <v>8</v>
      </c>
      <c r="C14" s="7" t="s">
        <v>332</v>
      </c>
      <c r="D14" s="8" t="s">
        <v>333</v>
      </c>
      <c r="E14" s="8" t="s">
        <v>334</v>
      </c>
      <c r="F14" s="21" t="s">
        <v>325</v>
      </c>
      <c r="G14" s="21" t="s">
        <v>325</v>
      </c>
    </row>
    <row r="15" spans="2:7" ht="12.75">
      <c r="B15" s="6">
        <v>9</v>
      </c>
      <c r="C15" s="7" t="s">
        <v>87</v>
      </c>
      <c r="D15" s="8" t="s">
        <v>88</v>
      </c>
      <c r="E15" s="8" t="s">
        <v>17</v>
      </c>
      <c r="F15" s="21" t="s">
        <v>343</v>
      </c>
      <c r="G15" s="21" t="s">
        <v>345</v>
      </c>
    </row>
    <row r="16" spans="2:7" ht="12.75">
      <c r="B16" s="6">
        <v>10</v>
      </c>
      <c r="C16" s="121" t="s">
        <v>62</v>
      </c>
      <c r="D16" s="8" t="s">
        <v>63</v>
      </c>
      <c r="E16" s="8" t="s">
        <v>17</v>
      </c>
      <c r="F16" s="21"/>
      <c r="G16" s="21" t="s">
        <v>344</v>
      </c>
    </row>
  </sheetData>
  <mergeCells count="4">
    <mergeCell ref="B1:H1"/>
    <mergeCell ref="B2:H2"/>
    <mergeCell ref="B3:H3"/>
    <mergeCell ref="B4:H4"/>
  </mergeCells>
  <printOptions horizontalCentered="1" verticalCentered="1"/>
  <pageMargins left="0.2362204724409449" right="0.2755905511811024" top="0.5905511811023623" bottom="0.5118110236220472" header="0.31496062992125984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D30" sqref="D30"/>
    </sheetView>
  </sheetViews>
  <sheetFormatPr defaultColWidth="9.140625" defaultRowHeight="12.75"/>
  <cols>
    <col min="1" max="1" width="0.2890625" style="0" customWidth="1"/>
    <col min="2" max="2" width="3.57421875" style="0" bestFit="1" customWidth="1"/>
    <col min="3" max="3" width="18.57421875" style="0" bestFit="1" customWidth="1"/>
    <col min="4" max="4" width="22.28125" style="0" bestFit="1" customWidth="1"/>
    <col min="5" max="5" width="31.8515625" style="0" bestFit="1" customWidth="1"/>
    <col min="6" max="6" width="6.7109375" style="0" customWidth="1"/>
    <col min="7" max="7" width="10.421875" style="0" customWidth="1"/>
    <col min="8" max="8" width="15.7109375" style="0" bestFit="1" customWidth="1"/>
  </cols>
  <sheetData>
    <row r="1" spans="1:7" ht="12.75">
      <c r="A1" s="141" t="s">
        <v>0</v>
      </c>
      <c r="B1" s="141"/>
      <c r="C1" s="141"/>
      <c r="D1" s="141"/>
      <c r="E1" s="141"/>
      <c r="F1" s="141"/>
      <c r="G1" s="141"/>
    </row>
    <row r="2" spans="1:7" ht="12.75">
      <c r="A2" s="143" t="s">
        <v>1</v>
      </c>
      <c r="B2" s="143"/>
      <c r="C2" s="143"/>
      <c r="D2" s="143"/>
      <c r="E2" s="143"/>
      <c r="F2" s="143"/>
      <c r="G2" s="143"/>
    </row>
    <row r="3" spans="1:7" ht="18">
      <c r="A3" s="146" t="s">
        <v>114</v>
      </c>
      <c r="B3" s="146"/>
      <c r="C3" s="146"/>
      <c r="D3" s="146"/>
      <c r="E3" s="146"/>
      <c r="F3" s="146"/>
      <c r="G3" s="146"/>
    </row>
    <row r="4" spans="1:7" ht="15.75">
      <c r="A4" s="147" t="s">
        <v>3</v>
      </c>
      <c r="B4" s="147"/>
      <c r="C4" s="147"/>
      <c r="D4" s="147"/>
      <c r="E4" s="147"/>
      <c r="F4" s="147"/>
      <c r="G4" s="147"/>
    </row>
    <row r="5" ht="13.5" customHeight="1"/>
    <row r="6" spans="2:7" ht="13.5" customHeight="1">
      <c r="B6" s="16" t="s">
        <v>4</v>
      </c>
      <c r="C6" s="17" t="s">
        <v>5</v>
      </c>
      <c r="D6" s="4" t="s">
        <v>6</v>
      </c>
      <c r="E6" s="2" t="s">
        <v>7</v>
      </c>
      <c r="F6" s="2" t="s">
        <v>8</v>
      </c>
      <c r="G6" s="2" t="s">
        <v>9</v>
      </c>
    </row>
    <row r="7" spans="2:7" ht="13.5" customHeight="1">
      <c r="B7" s="29">
        <v>1</v>
      </c>
      <c r="C7" s="7" t="s">
        <v>115</v>
      </c>
      <c r="D7" s="8" t="s">
        <v>116</v>
      </c>
      <c r="E7" s="8" t="s">
        <v>117</v>
      </c>
      <c r="F7" s="30">
        <v>0</v>
      </c>
      <c r="G7" s="31">
        <v>66.1</v>
      </c>
    </row>
    <row r="8" spans="2:7" ht="12.75">
      <c r="B8" s="29">
        <v>2</v>
      </c>
      <c r="C8" s="7" t="s">
        <v>118</v>
      </c>
      <c r="D8" s="8" t="s">
        <v>119</v>
      </c>
      <c r="E8" s="8" t="s">
        <v>107</v>
      </c>
      <c r="F8" s="30">
        <v>0</v>
      </c>
      <c r="G8" s="32">
        <v>67.41</v>
      </c>
    </row>
    <row r="9" spans="2:7" ht="12.75">
      <c r="B9" s="29">
        <v>3</v>
      </c>
      <c r="C9" s="18" t="s">
        <v>120</v>
      </c>
      <c r="D9" s="9" t="s">
        <v>121</v>
      </c>
      <c r="E9" s="33" t="s">
        <v>122</v>
      </c>
      <c r="F9" s="30">
        <v>0</v>
      </c>
      <c r="G9" s="32">
        <v>68.81</v>
      </c>
    </row>
    <row r="10" spans="2:7" ht="12.75">
      <c r="B10" s="29">
        <v>4</v>
      </c>
      <c r="C10" s="7" t="s">
        <v>123</v>
      </c>
      <c r="D10" s="8" t="s">
        <v>124</v>
      </c>
      <c r="E10" s="34" t="s">
        <v>125</v>
      </c>
      <c r="F10" s="30">
        <v>0</v>
      </c>
      <c r="G10" s="32">
        <v>69.44</v>
      </c>
    </row>
    <row r="11" spans="2:7" ht="12.75">
      <c r="B11" s="29">
        <v>5</v>
      </c>
      <c r="C11" s="18" t="s">
        <v>67</v>
      </c>
      <c r="D11" s="9" t="s">
        <v>68</v>
      </c>
      <c r="E11" s="34" t="s">
        <v>69</v>
      </c>
      <c r="F11" s="35">
        <v>0</v>
      </c>
      <c r="G11" s="36">
        <v>70.09</v>
      </c>
    </row>
    <row r="12" spans="2:7" ht="12.75">
      <c r="B12" s="29">
        <v>6</v>
      </c>
      <c r="C12" s="18" t="s">
        <v>126</v>
      </c>
      <c r="D12" s="9" t="s">
        <v>127</v>
      </c>
      <c r="E12" s="33" t="s">
        <v>125</v>
      </c>
      <c r="F12" s="30">
        <v>0</v>
      </c>
      <c r="G12" s="32">
        <v>71.09</v>
      </c>
    </row>
    <row r="13" spans="2:7" ht="12.75">
      <c r="B13" s="29">
        <v>7</v>
      </c>
      <c r="C13" s="18" t="s">
        <v>128</v>
      </c>
      <c r="D13" s="9" t="s">
        <v>129</v>
      </c>
      <c r="E13" s="33" t="s">
        <v>77</v>
      </c>
      <c r="F13" s="37">
        <v>0</v>
      </c>
      <c r="G13" s="32">
        <v>71.22</v>
      </c>
    </row>
    <row r="14" spans="2:7" ht="12.75">
      <c r="B14" s="29">
        <v>8</v>
      </c>
      <c r="C14" s="18" t="s">
        <v>130</v>
      </c>
      <c r="D14" s="9" t="s">
        <v>131</v>
      </c>
      <c r="E14" s="33" t="s">
        <v>17</v>
      </c>
      <c r="F14" s="30">
        <v>0</v>
      </c>
      <c r="G14" s="32">
        <v>71.78</v>
      </c>
    </row>
    <row r="15" spans="2:7" ht="12.75">
      <c r="B15" s="29">
        <v>9</v>
      </c>
      <c r="C15" s="18" t="s">
        <v>132</v>
      </c>
      <c r="D15" s="9" t="s">
        <v>133</v>
      </c>
      <c r="E15" s="33" t="s">
        <v>134</v>
      </c>
      <c r="F15" s="30">
        <v>0</v>
      </c>
      <c r="G15" s="32">
        <v>71.79</v>
      </c>
    </row>
    <row r="16" spans="2:7" ht="12.75">
      <c r="B16" s="29">
        <v>10</v>
      </c>
      <c r="C16" s="39" t="s">
        <v>135</v>
      </c>
      <c r="D16" s="40" t="s">
        <v>59</v>
      </c>
      <c r="E16" s="41" t="s">
        <v>60</v>
      </c>
      <c r="F16" s="35">
        <v>0</v>
      </c>
      <c r="G16" s="31">
        <v>73.32</v>
      </c>
    </row>
    <row r="17" spans="2:7" ht="12.75">
      <c r="B17" s="29">
        <v>11</v>
      </c>
      <c r="C17" s="18" t="s">
        <v>136</v>
      </c>
      <c r="D17" s="9" t="s">
        <v>106</v>
      </c>
      <c r="E17" s="33" t="s">
        <v>107</v>
      </c>
      <c r="F17" s="35">
        <v>0</v>
      </c>
      <c r="G17" s="31">
        <v>73.85</v>
      </c>
    </row>
    <row r="18" spans="2:7" ht="12.75">
      <c r="B18" s="29">
        <v>12</v>
      </c>
      <c r="C18" s="18" t="s">
        <v>126</v>
      </c>
      <c r="D18" s="8" t="s">
        <v>127</v>
      </c>
      <c r="E18" s="33" t="s">
        <v>125</v>
      </c>
      <c r="F18" s="35">
        <v>0</v>
      </c>
      <c r="G18" s="31">
        <v>74.43</v>
      </c>
    </row>
    <row r="19" spans="2:7" ht="12.75">
      <c r="B19" s="29">
        <v>13</v>
      </c>
      <c r="C19" s="18" t="s">
        <v>128</v>
      </c>
      <c r="D19" s="26" t="s">
        <v>129</v>
      </c>
      <c r="E19" s="33" t="s">
        <v>77</v>
      </c>
      <c r="F19" s="35">
        <v>0</v>
      </c>
      <c r="G19" s="31">
        <v>74.72</v>
      </c>
    </row>
    <row r="20" spans="2:7" ht="12.75">
      <c r="B20" s="29">
        <v>14</v>
      </c>
      <c r="C20" s="18" t="s">
        <v>132</v>
      </c>
      <c r="D20" s="9" t="s">
        <v>133</v>
      </c>
      <c r="E20" s="33" t="s">
        <v>134</v>
      </c>
      <c r="F20" s="30">
        <v>0</v>
      </c>
      <c r="G20" s="32">
        <v>74.84</v>
      </c>
    </row>
    <row r="21" spans="2:7" ht="12.75">
      <c r="B21" s="29">
        <v>15</v>
      </c>
      <c r="C21" s="18" t="s">
        <v>120</v>
      </c>
      <c r="D21" s="9" t="s">
        <v>121</v>
      </c>
      <c r="E21" s="33" t="s">
        <v>122</v>
      </c>
      <c r="F21" s="30">
        <v>0</v>
      </c>
      <c r="G21" s="32">
        <v>75</v>
      </c>
    </row>
    <row r="22" spans="2:7" ht="12.75">
      <c r="B22" s="29">
        <v>16</v>
      </c>
      <c r="C22" s="18" t="s">
        <v>137</v>
      </c>
      <c r="D22" s="9" t="s">
        <v>138</v>
      </c>
      <c r="E22" s="33" t="s">
        <v>17</v>
      </c>
      <c r="F22" s="30">
        <v>0</v>
      </c>
      <c r="G22" s="32">
        <v>75.87</v>
      </c>
    </row>
    <row r="23" spans="2:7" ht="12.75">
      <c r="B23" s="29">
        <v>17</v>
      </c>
      <c r="C23" s="18" t="s">
        <v>123</v>
      </c>
      <c r="D23" s="9" t="s">
        <v>124</v>
      </c>
      <c r="E23" s="33" t="s">
        <v>125</v>
      </c>
      <c r="F23" s="30">
        <v>0</v>
      </c>
      <c r="G23" s="32">
        <v>76.1</v>
      </c>
    </row>
    <row r="24" spans="2:7" ht="12.75">
      <c r="B24" s="29">
        <v>18</v>
      </c>
      <c r="C24" s="18" t="s">
        <v>139</v>
      </c>
      <c r="D24" s="9" t="s">
        <v>140</v>
      </c>
      <c r="E24" s="33" t="s">
        <v>141</v>
      </c>
      <c r="F24" s="30">
        <v>0</v>
      </c>
      <c r="G24" s="42">
        <v>76.94</v>
      </c>
    </row>
    <row r="25" spans="2:7" ht="12.75">
      <c r="B25" s="29">
        <v>19</v>
      </c>
      <c r="C25" s="43" t="s">
        <v>102</v>
      </c>
      <c r="D25" s="23" t="s">
        <v>103</v>
      </c>
      <c r="E25" s="44" t="s">
        <v>17</v>
      </c>
      <c r="F25" s="35">
        <v>4</v>
      </c>
      <c r="G25" s="36">
        <v>67.56</v>
      </c>
    </row>
    <row r="26" spans="2:7" ht="12.75">
      <c r="B26" s="29">
        <v>20</v>
      </c>
      <c r="C26" s="18" t="s">
        <v>142</v>
      </c>
      <c r="D26" s="9" t="s">
        <v>110</v>
      </c>
      <c r="E26" s="33" t="s">
        <v>45</v>
      </c>
      <c r="F26" s="35">
        <v>4</v>
      </c>
      <c r="G26" s="31">
        <v>68.1</v>
      </c>
    </row>
    <row r="27" spans="2:7" ht="12.75">
      <c r="B27" s="29">
        <v>21</v>
      </c>
      <c r="C27" s="18" t="s">
        <v>143</v>
      </c>
      <c r="D27" s="9" t="s">
        <v>144</v>
      </c>
      <c r="E27" s="33" t="s">
        <v>17</v>
      </c>
      <c r="F27" s="30">
        <v>4</v>
      </c>
      <c r="G27" s="45">
        <v>72.72</v>
      </c>
    </row>
    <row r="28" spans="2:7" ht="12.75">
      <c r="B28" s="29">
        <v>22</v>
      </c>
      <c r="C28" s="18" t="s">
        <v>145</v>
      </c>
      <c r="D28" s="9" t="s">
        <v>81</v>
      </c>
      <c r="E28" s="33" t="s">
        <v>82</v>
      </c>
      <c r="F28" s="30">
        <v>4</v>
      </c>
      <c r="G28" s="45">
        <v>73.41</v>
      </c>
    </row>
    <row r="29" spans="2:7" ht="12.75">
      <c r="B29" s="29">
        <v>23</v>
      </c>
      <c r="C29" s="18" t="s">
        <v>146</v>
      </c>
      <c r="D29" s="9" t="s">
        <v>147</v>
      </c>
      <c r="E29" s="33" t="s">
        <v>17</v>
      </c>
      <c r="F29" s="46">
        <v>4</v>
      </c>
      <c r="G29" s="45">
        <v>78.07</v>
      </c>
    </row>
    <row r="30" spans="2:7" ht="12.75">
      <c r="B30" s="29">
        <v>24</v>
      </c>
      <c r="C30" s="18" t="s">
        <v>146</v>
      </c>
      <c r="D30" s="9" t="s">
        <v>147</v>
      </c>
      <c r="E30" s="33" t="s">
        <v>17</v>
      </c>
      <c r="F30" s="30">
        <v>5</v>
      </c>
      <c r="G30" s="36">
        <v>79.59</v>
      </c>
    </row>
    <row r="31" spans="2:7" ht="12.75">
      <c r="B31" s="29">
        <v>25</v>
      </c>
      <c r="C31" s="18" t="s">
        <v>148</v>
      </c>
      <c r="D31" s="9" t="s">
        <v>149</v>
      </c>
      <c r="E31" s="33" t="s">
        <v>77</v>
      </c>
      <c r="F31" s="30">
        <v>8</v>
      </c>
      <c r="G31" s="45">
        <v>65.59</v>
      </c>
    </row>
    <row r="32" spans="2:7" ht="12.75">
      <c r="B32" s="29">
        <v>26</v>
      </c>
      <c r="C32" s="18" t="s">
        <v>150</v>
      </c>
      <c r="D32" s="9" t="s">
        <v>88</v>
      </c>
      <c r="E32" s="33" t="s">
        <v>17</v>
      </c>
      <c r="F32" s="37">
        <v>8</v>
      </c>
      <c r="G32" s="45">
        <v>66.56</v>
      </c>
    </row>
    <row r="33" spans="2:7" ht="12.75">
      <c r="B33" s="29">
        <v>27</v>
      </c>
      <c r="C33" s="18" t="s">
        <v>115</v>
      </c>
      <c r="D33" s="9" t="s">
        <v>116</v>
      </c>
      <c r="E33" s="33" t="s">
        <v>117</v>
      </c>
      <c r="F33" s="35">
        <v>8</v>
      </c>
      <c r="G33" s="36">
        <v>91.66</v>
      </c>
    </row>
    <row r="34" spans="2:7" ht="12.75">
      <c r="B34" s="29">
        <v>28</v>
      </c>
      <c r="C34" s="18" t="s">
        <v>150</v>
      </c>
      <c r="D34" s="9" t="s">
        <v>88</v>
      </c>
      <c r="E34" s="33" t="s">
        <v>17</v>
      </c>
      <c r="F34" s="35">
        <v>16</v>
      </c>
      <c r="G34" s="36">
        <v>68.71</v>
      </c>
    </row>
    <row r="35" spans="2:7" ht="12.75">
      <c r="B35" s="29">
        <v>29</v>
      </c>
      <c r="C35" s="18" t="s">
        <v>151</v>
      </c>
      <c r="D35" s="9" t="s">
        <v>152</v>
      </c>
      <c r="E35" s="33" t="s">
        <v>73</v>
      </c>
      <c r="F35" s="35" t="s">
        <v>153</v>
      </c>
      <c r="G35" s="36" t="s">
        <v>153</v>
      </c>
    </row>
    <row r="36" spans="2:7" ht="12.75">
      <c r="B36" s="29">
        <v>30</v>
      </c>
      <c r="C36" s="18" t="s">
        <v>118</v>
      </c>
      <c r="D36" s="9" t="s">
        <v>119</v>
      </c>
      <c r="E36" s="33" t="s">
        <v>107</v>
      </c>
      <c r="F36" s="35" t="s">
        <v>153</v>
      </c>
      <c r="G36" s="36" t="s">
        <v>153</v>
      </c>
    </row>
    <row r="37" spans="2:7" ht="12.75">
      <c r="B37" s="29">
        <v>31</v>
      </c>
      <c r="C37" s="18" t="s">
        <v>148</v>
      </c>
      <c r="D37" s="9" t="s">
        <v>149</v>
      </c>
      <c r="E37" s="33" t="s">
        <v>77</v>
      </c>
      <c r="F37" s="35" t="s">
        <v>153</v>
      </c>
      <c r="G37" s="36" t="s">
        <v>153</v>
      </c>
    </row>
    <row r="38" spans="2:7" ht="12.75">
      <c r="B38" s="29">
        <v>32</v>
      </c>
      <c r="C38" s="18" t="s">
        <v>151</v>
      </c>
      <c r="D38" s="9" t="s">
        <v>152</v>
      </c>
      <c r="E38" s="33" t="s">
        <v>73</v>
      </c>
      <c r="F38" s="30" t="s">
        <v>153</v>
      </c>
      <c r="G38" s="45" t="s">
        <v>153</v>
      </c>
    </row>
    <row r="39" spans="2:7" ht="12.75">
      <c r="B39" s="29">
        <v>33</v>
      </c>
      <c r="C39" s="7" t="s">
        <v>71</v>
      </c>
      <c r="D39" s="8" t="s">
        <v>72</v>
      </c>
      <c r="E39" s="8" t="s">
        <v>73</v>
      </c>
      <c r="F39" s="35" t="s">
        <v>153</v>
      </c>
      <c r="G39" s="36" t="s">
        <v>153</v>
      </c>
    </row>
    <row r="40" spans="2:7" ht="12.75">
      <c r="B40" s="29">
        <v>34</v>
      </c>
      <c r="C40" s="47" t="s">
        <v>113</v>
      </c>
      <c r="D40" s="48" t="s">
        <v>103</v>
      </c>
      <c r="E40" s="49" t="s">
        <v>17</v>
      </c>
      <c r="F40" s="30" t="s">
        <v>153</v>
      </c>
      <c r="G40" s="45" t="s">
        <v>153</v>
      </c>
    </row>
  </sheetData>
  <mergeCells count="4">
    <mergeCell ref="A1:G1"/>
    <mergeCell ref="A2:G2"/>
    <mergeCell ref="A3:G3"/>
    <mergeCell ref="A4:G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I16" sqref="I16"/>
    </sheetView>
  </sheetViews>
  <sheetFormatPr defaultColWidth="9.140625" defaultRowHeight="12.75"/>
  <cols>
    <col min="1" max="1" width="10.7109375" style="0" customWidth="1"/>
    <col min="2" max="2" width="3.57421875" style="0" bestFit="1" customWidth="1"/>
    <col min="3" max="3" width="13.57421875" style="0" bestFit="1" customWidth="1"/>
    <col min="4" max="4" width="18.7109375" style="0" bestFit="1" customWidth="1"/>
    <col min="5" max="5" width="20.57421875" style="0" bestFit="1" customWidth="1"/>
    <col min="6" max="6" width="9.7109375" style="0" bestFit="1" customWidth="1"/>
    <col min="7" max="7" width="17.7109375" style="0" customWidth="1"/>
    <col min="8" max="8" width="14.00390625" style="0" customWidth="1"/>
  </cols>
  <sheetData>
    <row r="1" spans="1:8" ht="12.75">
      <c r="A1" s="141" t="s">
        <v>0</v>
      </c>
      <c r="B1" s="141"/>
      <c r="C1" s="141"/>
      <c r="D1" s="141"/>
      <c r="E1" s="141"/>
      <c r="F1" s="141"/>
      <c r="G1" s="141"/>
      <c r="H1" s="141"/>
    </row>
    <row r="2" spans="1:8" ht="12.75">
      <c r="A2" s="143" t="s">
        <v>1</v>
      </c>
      <c r="B2" s="143"/>
      <c r="C2" s="143"/>
      <c r="D2" s="143"/>
      <c r="E2" s="143"/>
      <c r="F2" s="143"/>
      <c r="G2" s="143"/>
      <c r="H2" s="143"/>
    </row>
    <row r="3" spans="1:8" ht="18">
      <c r="A3" s="146" t="s">
        <v>154</v>
      </c>
      <c r="B3" s="146"/>
      <c r="C3" s="146"/>
      <c r="D3" s="146"/>
      <c r="E3" s="146"/>
      <c r="F3" s="146"/>
      <c r="G3" s="146"/>
      <c r="H3" s="146"/>
    </row>
    <row r="4" spans="1:8" ht="18">
      <c r="A4" s="146" t="s">
        <v>155</v>
      </c>
      <c r="B4" s="146"/>
      <c r="C4" s="146"/>
      <c r="D4" s="146"/>
      <c r="E4" s="146"/>
      <c r="F4" s="146"/>
      <c r="G4" s="146"/>
      <c r="H4" s="146"/>
    </row>
    <row r="5" spans="1:8" ht="15.75">
      <c r="A5" s="147" t="s">
        <v>3</v>
      </c>
      <c r="B5" s="147"/>
      <c r="C5" s="147"/>
      <c r="D5" s="147"/>
      <c r="E5" s="147"/>
      <c r="F5" s="147"/>
      <c r="G5" s="147"/>
      <c r="H5" s="147"/>
    </row>
    <row r="7" spans="2:7" ht="12.75">
      <c r="B7" s="16" t="s">
        <v>4</v>
      </c>
      <c r="C7" s="17" t="s">
        <v>5</v>
      </c>
      <c r="D7" s="4" t="s">
        <v>6</v>
      </c>
      <c r="E7" s="2" t="s">
        <v>7</v>
      </c>
      <c r="F7" s="2" t="s">
        <v>8</v>
      </c>
      <c r="G7" s="2" t="s">
        <v>9</v>
      </c>
    </row>
    <row r="8" spans="2:7" ht="12.75">
      <c r="B8" s="50">
        <v>1</v>
      </c>
      <c r="C8" s="7" t="s">
        <v>167</v>
      </c>
      <c r="D8" s="8" t="s">
        <v>149</v>
      </c>
      <c r="E8" s="34" t="s">
        <v>77</v>
      </c>
      <c r="F8" s="30">
        <v>0</v>
      </c>
      <c r="G8" s="30">
        <v>67.43</v>
      </c>
    </row>
    <row r="9" spans="2:7" ht="12.75">
      <c r="B9" s="50">
        <v>2</v>
      </c>
      <c r="C9" s="7" t="s">
        <v>159</v>
      </c>
      <c r="D9" s="8" t="s">
        <v>160</v>
      </c>
      <c r="E9" s="34" t="s">
        <v>82</v>
      </c>
      <c r="F9" s="30">
        <v>0</v>
      </c>
      <c r="G9" s="30">
        <v>74.59</v>
      </c>
    </row>
    <row r="10" spans="2:7" ht="12.75">
      <c r="B10" s="50">
        <v>3</v>
      </c>
      <c r="C10" s="12" t="s">
        <v>166</v>
      </c>
      <c r="D10" s="8" t="s">
        <v>157</v>
      </c>
      <c r="E10" s="34" t="s">
        <v>82</v>
      </c>
      <c r="F10" s="30">
        <v>0</v>
      </c>
      <c r="G10" s="30">
        <v>79.28</v>
      </c>
    </row>
    <row r="11" spans="2:7" ht="12.75">
      <c r="B11" s="50">
        <v>4</v>
      </c>
      <c r="C11" s="7" t="s">
        <v>170</v>
      </c>
      <c r="D11" s="8" t="s">
        <v>149</v>
      </c>
      <c r="E11" s="34" t="s">
        <v>77</v>
      </c>
      <c r="F11" s="30">
        <v>0</v>
      </c>
      <c r="G11" s="30">
        <v>79.46</v>
      </c>
    </row>
    <row r="12" spans="2:7" ht="12.75">
      <c r="B12" s="50">
        <v>5</v>
      </c>
      <c r="C12" s="7" t="s">
        <v>177</v>
      </c>
      <c r="D12" s="8" t="s">
        <v>164</v>
      </c>
      <c r="E12" s="34" t="s">
        <v>165</v>
      </c>
      <c r="F12" s="30">
        <v>1</v>
      </c>
      <c r="G12" s="30">
        <v>86.06</v>
      </c>
    </row>
    <row r="13" spans="2:7" ht="12.75">
      <c r="B13" s="50">
        <v>6</v>
      </c>
      <c r="C13" s="7" t="s">
        <v>161</v>
      </c>
      <c r="D13" s="8" t="s">
        <v>162</v>
      </c>
      <c r="E13" s="34" t="s">
        <v>17</v>
      </c>
      <c r="F13" s="30">
        <v>4</v>
      </c>
      <c r="G13" s="30">
        <v>83.03</v>
      </c>
    </row>
    <row r="14" spans="2:7" ht="12.75">
      <c r="B14" s="50">
        <v>7</v>
      </c>
      <c r="C14" s="7" t="s">
        <v>168</v>
      </c>
      <c r="D14" s="8" t="s">
        <v>169</v>
      </c>
      <c r="E14" s="34" t="s">
        <v>17</v>
      </c>
      <c r="F14" s="30">
        <f>4+0</f>
        <v>4</v>
      </c>
      <c r="G14" s="30">
        <v>83.09</v>
      </c>
    </row>
    <row r="15" spans="2:7" ht="12.75">
      <c r="B15" s="50">
        <v>8</v>
      </c>
      <c r="C15" s="7" t="s">
        <v>173</v>
      </c>
      <c r="D15" s="8" t="s">
        <v>121</v>
      </c>
      <c r="E15" s="34" t="s">
        <v>174</v>
      </c>
      <c r="F15" s="30">
        <f>4</f>
        <v>4</v>
      </c>
      <c r="G15" s="45">
        <v>86</v>
      </c>
    </row>
    <row r="16" spans="2:7" ht="12.75">
      <c r="B16" s="50">
        <v>9</v>
      </c>
      <c r="C16" s="7" t="s">
        <v>171</v>
      </c>
      <c r="D16" s="8" t="s">
        <v>172</v>
      </c>
      <c r="E16" s="8" t="s">
        <v>17</v>
      </c>
      <c r="F16" s="30">
        <f>8+0</f>
        <v>8</v>
      </c>
      <c r="G16" s="30">
        <v>72.66</v>
      </c>
    </row>
    <row r="17" spans="2:7" ht="12.75">
      <c r="B17" s="50">
        <v>10</v>
      </c>
      <c r="C17" s="51" t="s">
        <v>179</v>
      </c>
      <c r="D17" s="52" t="s">
        <v>180</v>
      </c>
      <c r="E17" s="34" t="s">
        <v>17</v>
      </c>
      <c r="F17" s="30">
        <f>4+4</f>
        <v>8</v>
      </c>
      <c r="G17" s="30">
        <v>84.52</v>
      </c>
    </row>
    <row r="18" spans="2:7" ht="12.75">
      <c r="B18" s="50">
        <v>11</v>
      </c>
      <c r="C18" s="7" t="s">
        <v>178</v>
      </c>
      <c r="D18" s="8" t="s">
        <v>162</v>
      </c>
      <c r="E18" s="34" t="s">
        <v>17</v>
      </c>
      <c r="F18" s="30">
        <v>8</v>
      </c>
      <c r="G18" s="30">
        <v>98.06</v>
      </c>
    </row>
    <row r="19" spans="2:7" ht="12.75">
      <c r="B19" s="50">
        <v>12</v>
      </c>
      <c r="C19" s="7" t="s">
        <v>156</v>
      </c>
      <c r="D19" s="8" t="s">
        <v>157</v>
      </c>
      <c r="E19" s="34" t="s">
        <v>82</v>
      </c>
      <c r="F19" s="30" t="s">
        <v>158</v>
      </c>
      <c r="G19" s="30"/>
    </row>
    <row r="20" spans="2:7" ht="12.75">
      <c r="B20" s="50">
        <v>13</v>
      </c>
      <c r="C20" s="7" t="s">
        <v>163</v>
      </c>
      <c r="D20" s="8" t="s">
        <v>164</v>
      </c>
      <c r="E20" s="34" t="s">
        <v>165</v>
      </c>
      <c r="F20" s="30" t="s">
        <v>158</v>
      </c>
      <c r="G20" s="30"/>
    </row>
    <row r="21" spans="2:7" ht="12.75">
      <c r="B21" s="50">
        <v>14</v>
      </c>
      <c r="C21" s="7" t="s">
        <v>175</v>
      </c>
      <c r="D21" s="8" t="s">
        <v>176</v>
      </c>
      <c r="E21" s="8" t="s">
        <v>77</v>
      </c>
      <c r="F21" s="30" t="s">
        <v>158</v>
      </c>
      <c r="G21" s="30"/>
    </row>
    <row r="23" spans="3:4" ht="12.75">
      <c r="C23" s="14" t="s">
        <v>52</v>
      </c>
      <c r="D23" t="s">
        <v>181</v>
      </c>
    </row>
    <row r="24" spans="3:4" ht="12.75">
      <c r="C24" s="14" t="s">
        <v>54</v>
      </c>
      <c r="D24" t="s">
        <v>182</v>
      </c>
    </row>
    <row r="25" spans="3:7" ht="12.75">
      <c r="C25" s="14" t="s">
        <v>56</v>
      </c>
      <c r="D25" t="s">
        <v>183</v>
      </c>
      <c r="E25" s="53" t="s">
        <v>184</v>
      </c>
      <c r="F25" s="148" t="s">
        <v>185</v>
      </c>
      <c r="G25" s="148"/>
    </row>
  </sheetData>
  <mergeCells count="6">
    <mergeCell ref="A5:H5"/>
    <mergeCell ref="F25:G25"/>
    <mergeCell ref="A1:H1"/>
    <mergeCell ref="A2:H2"/>
    <mergeCell ref="A3:H3"/>
    <mergeCell ref="A4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H2" sqref="H2"/>
    </sheetView>
  </sheetViews>
  <sheetFormatPr defaultColWidth="9.140625" defaultRowHeight="12.75"/>
  <cols>
    <col min="1" max="1" width="1.421875" style="0" customWidth="1"/>
    <col min="2" max="2" width="5.57421875" style="0" customWidth="1"/>
    <col min="3" max="3" width="21.421875" style="0" customWidth="1"/>
    <col min="4" max="4" width="18.7109375" style="0" bestFit="1" customWidth="1"/>
    <col min="5" max="5" width="18.421875" style="0" bestFit="1" customWidth="1"/>
    <col min="6" max="6" width="7.57421875" style="0" customWidth="1"/>
    <col min="7" max="7" width="6.421875" style="0" customWidth="1"/>
    <col min="8" max="8" width="6.00390625" style="0" bestFit="1" customWidth="1"/>
    <col min="9" max="9" width="11.8515625" style="0" customWidth="1"/>
    <col min="10" max="10" width="6.00390625" style="0" bestFit="1" customWidth="1"/>
  </cols>
  <sheetData>
    <row r="1" spans="1:6" ht="12.75">
      <c r="A1" s="141" t="s">
        <v>0</v>
      </c>
      <c r="B1" s="141"/>
      <c r="C1" s="141"/>
      <c r="D1" s="141"/>
      <c r="E1" s="141"/>
      <c r="F1" s="141"/>
    </row>
    <row r="2" spans="1:6" ht="12.75">
      <c r="A2" s="143" t="s">
        <v>1</v>
      </c>
      <c r="B2" s="143"/>
      <c r="C2" s="143"/>
      <c r="D2" s="143"/>
      <c r="E2" s="143"/>
      <c r="F2" s="143"/>
    </row>
    <row r="3" spans="1:6" ht="18">
      <c r="A3" s="146" t="s">
        <v>197</v>
      </c>
      <c r="B3" s="146"/>
      <c r="C3" s="146"/>
      <c r="D3" s="146"/>
      <c r="E3" s="146"/>
      <c r="F3" s="146"/>
    </row>
    <row r="4" spans="1:7" ht="18">
      <c r="A4" s="146" t="s">
        <v>198</v>
      </c>
      <c r="B4" s="146"/>
      <c r="C4" s="146"/>
      <c r="D4" s="146"/>
      <c r="E4" s="146"/>
      <c r="F4" s="146"/>
      <c r="G4" s="146"/>
    </row>
    <row r="5" spans="1:5" ht="16.5" customHeight="1" thickBot="1">
      <c r="A5" s="147" t="s">
        <v>186</v>
      </c>
      <c r="B5" s="147"/>
      <c r="C5" s="147"/>
      <c r="D5" s="147"/>
      <c r="E5" s="147"/>
    </row>
    <row r="6" spans="6:14" ht="36" customHeight="1" thickBot="1">
      <c r="F6" s="54" t="s">
        <v>187</v>
      </c>
      <c r="G6" s="149" t="s">
        <v>188</v>
      </c>
      <c r="H6" s="149"/>
      <c r="J6" s="150" t="s">
        <v>189</v>
      </c>
      <c r="K6" s="151"/>
      <c r="L6" s="150" t="s">
        <v>190</v>
      </c>
      <c r="M6" s="151"/>
      <c r="N6" s="55" t="s">
        <v>191</v>
      </c>
    </row>
    <row r="7" spans="2:14" ht="29.25" customHeight="1" thickBot="1">
      <c r="B7" s="56" t="s">
        <v>4</v>
      </c>
      <c r="C7" s="57" t="s">
        <v>5</v>
      </c>
      <c r="D7" s="57" t="s">
        <v>6</v>
      </c>
      <c r="E7" s="57" t="s">
        <v>7</v>
      </c>
      <c r="F7" s="57" t="s">
        <v>8</v>
      </c>
      <c r="G7" s="57" t="s">
        <v>8</v>
      </c>
      <c r="H7" s="57" t="s">
        <v>9</v>
      </c>
      <c r="I7" s="57" t="s">
        <v>192</v>
      </c>
      <c r="J7" s="58" t="s">
        <v>193</v>
      </c>
      <c r="K7" s="59" t="s">
        <v>194</v>
      </c>
      <c r="L7" s="58" t="s">
        <v>193</v>
      </c>
      <c r="M7" s="60" t="s">
        <v>194</v>
      </c>
      <c r="N7" s="61"/>
    </row>
    <row r="8" spans="2:14" ht="12.75">
      <c r="B8" s="29">
        <v>1</v>
      </c>
      <c r="C8" s="7" t="s">
        <v>159</v>
      </c>
      <c r="D8" s="8" t="s">
        <v>160</v>
      </c>
      <c r="E8" s="8" t="s">
        <v>82</v>
      </c>
      <c r="F8" s="30">
        <v>0</v>
      </c>
      <c r="G8" s="30">
        <v>0</v>
      </c>
      <c r="H8" s="30">
        <v>76.25</v>
      </c>
      <c r="I8" s="62">
        <f aca="true" t="shared" si="0" ref="I8:I16">SUM(F8:G8)</f>
        <v>0</v>
      </c>
      <c r="J8" s="63"/>
      <c r="K8" s="63"/>
      <c r="L8" s="63"/>
      <c r="M8" s="63"/>
      <c r="N8" s="63"/>
    </row>
    <row r="9" spans="2:14" ht="12.75">
      <c r="B9" s="29">
        <v>2</v>
      </c>
      <c r="C9" s="7" t="s">
        <v>177</v>
      </c>
      <c r="D9" s="8" t="s">
        <v>164</v>
      </c>
      <c r="E9" s="8" t="s">
        <v>165</v>
      </c>
      <c r="F9" s="30">
        <v>1</v>
      </c>
      <c r="G9" s="30">
        <v>0</v>
      </c>
      <c r="H9" s="30">
        <v>75.63</v>
      </c>
      <c r="I9" s="62">
        <f t="shared" si="0"/>
        <v>1</v>
      </c>
      <c r="J9" s="64"/>
      <c r="K9" s="64"/>
      <c r="L9" s="64"/>
      <c r="M9" s="64"/>
      <c r="N9" s="64"/>
    </row>
    <row r="10" spans="2:14" ht="12.75">
      <c r="B10" s="29">
        <v>3</v>
      </c>
      <c r="C10" s="7" t="s">
        <v>196</v>
      </c>
      <c r="D10" s="8" t="s">
        <v>162</v>
      </c>
      <c r="E10" s="8" t="s">
        <v>17</v>
      </c>
      <c r="F10" s="30">
        <v>4</v>
      </c>
      <c r="G10" s="30">
        <f>4</f>
        <v>4</v>
      </c>
      <c r="H10" s="30"/>
      <c r="I10" s="62">
        <f t="shared" si="0"/>
        <v>8</v>
      </c>
      <c r="J10" s="64"/>
      <c r="K10" s="64"/>
      <c r="L10" s="64"/>
      <c r="M10" s="64"/>
      <c r="N10" s="64"/>
    </row>
    <row r="11" spans="2:14" ht="12.75">
      <c r="B11" s="29">
        <v>4</v>
      </c>
      <c r="C11" s="7" t="s">
        <v>166</v>
      </c>
      <c r="D11" s="8" t="s">
        <v>157</v>
      </c>
      <c r="E11" s="8" t="s">
        <v>82</v>
      </c>
      <c r="F11" s="30">
        <v>0</v>
      </c>
      <c r="G11" s="30">
        <f>4+4+4+0</f>
        <v>12</v>
      </c>
      <c r="H11" s="30">
        <v>81.94</v>
      </c>
      <c r="I11" s="62">
        <f t="shared" si="0"/>
        <v>12</v>
      </c>
      <c r="J11" s="64"/>
      <c r="K11" s="64"/>
      <c r="L11" s="64"/>
      <c r="M11" s="64"/>
      <c r="N11" s="64"/>
    </row>
    <row r="12" spans="2:14" ht="12.75">
      <c r="B12" s="29">
        <v>5</v>
      </c>
      <c r="C12" s="7" t="s">
        <v>173</v>
      </c>
      <c r="D12" s="8" t="s">
        <v>121</v>
      </c>
      <c r="E12" s="8" t="s">
        <v>174</v>
      </c>
      <c r="F12" s="30">
        <f>4</f>
        <v>4</v>
      </c>
      <c r="G12" s="30">
        <v>8</v>
      </c>
      <c r="H12" s="30">
        <v>89.84</v>
      </c>
      <c r="I12" s="62">
        <f t="shared" si="0"/>
        <v>12</v>
      </c>
      <c r="J12" s="64"/>
      <c r="K12" s="64"/>
      <c r="L12" s="64"/>
      <c r="M12" s="64"/>
      <c r="N12" s="64"/>
    </row>
    <row r="13" spans="2:14" ht="12.75">
      <c r="B13" s="29">
        <v>6</v>
      </c>
      <c r="C13" s="7" t="s">
        <v>195</v>
      </c>
      <c r="D13" s="8" t="s">
        <v>149</v>
      </c>
      <c r="E13" s="8" t="s">
        <v>77</v>
      </c>
      <c r="F13" s="30">
        <v>0</v>
      </c>
      <c r="G13" s="30">
        <v>15</v>
      </c>
      <c r="H13" s="30"/>
      <c r="I13" s="62">
        <f t="shared" si="0"/>
        <v>15</v>
      </c>
      <c r="J13" s="64"/>
      <c r="K13" s="64"/>
      <c r="L13" s="64"/>
      <c r="M13" s="64"/>
      <c r="N13" s="64"/>
    </row>
    <row r="14" spans="2:14" ht="12.75">
      <c r="B14" s="29">
        <v>7</v>
      </c>
      <c r="C14" s="7" t="s">
        <v>168</v>
      </c>
      <c r="D14" s="8" t="s">
        <v>169</v>
      </c>
      <c r="E14" s="8" t="s">
        <v>17</v>
      </c>
      <c r="F14" s="30">
        <f>4+0</f>
        <v>4</v>
      </c>
      <c r="G14" s="30">
        <f>4+4+4+0</f>
        <v>12</v>
      </c>
      <c r="H14" s="30">
        <v>77.69</v>
      </c>
      <c r="I14" s="62">
        <f t="shared" si="0"/>
        <v>16</v>
      </c>
      <c r="J14" s="64"/>
      <c r="K14" s="64"/>
      <c r="L14" s="64"/>
      <c r="M14" s="64"/>
      <c r="N14" s="64"/>
    </row>
    <row r="15" spans="2:14" ht="12.75">
      <c r="B15" s="29">
        <v>8</v>
      </c>
      <c r="C15" s="7" t="s">
        <v>171</v>
      </c>
      <c r="D15" s="8" t="s">
        <v>172</v>
      </c>
      <c r="E15" s="8" t="s">
        <v>17</v>
      </c>
      <c r="F15" s="30">
        <f>8+0</f>
        <v>8</v>
      </c>
      <c r="G15" s="30">
        <v>9</v>
      </c>
      <c r="H15" s="30">
        <v>76.91</v>
      </c>
      <c r="I15" s="62">
        <f t="shared" si="0"/>
        <v>17</v>
      </c>
      <c r="J15" s="64"/>
      <c r="K15" s="64"/>
      <c r="L15" s="64"/>
      <c r="M15" s="64"/>
      <c r="N15" s="64"/>
    </row>
    <row r="16" spans="2:14" ht="12.75">
      <c r="B16" s="50">
        <v>9</v>
      </c>
      <c r="C16" s="51" t="s">
        <v>179</v>
      </c>
      <c r="D16" s="52" t="s">
        <v>180</v>
      </c>
      <c r="E16" s="8" t="s">
        <v>17</v>
      </c>
      <c r="F16" s="30">
        <f>4+4</f>
        <v>8</v>
      </c>
      <c r="G16" s="30">
        <v>18</v>
      </c>
      <c r="H16" s="45">
        <v>88</v>
      </c>
      <c r="I16" s="62">
        <f t="shared" si="0"/>
        <v>26</v>
      </c>
      <c r="J16" s="64"/>
      <c r="K16" s="64"/>
      <c r="L16" s="64"/>
      <c r="M16" s="64"/>
      <c r="N16" s="64"/>
    </row>
    <row r="17" spans="2:6" ht="12.75">
      <c r="B17" s="65"/>
      <c r="C17" s="66"/>
      <c r="D17" s="66"/>
      <c r="E17" s="66"/>
      <c r="F17" s="66"/>
    </row>
    <row r="18" spans="2:6" ht="12.75">
      <c r="B18" s="65"/>
      <c r="C18" s="66"/>
      <c r="D18" s="66"/>
      <c r="E18" s="66"/>
      <c r="F18" s="66"/>
    </row>
    <row r="19" spans="2:6" ht="12.75">
      <c r="B19" s="65"/>
      <c r="C19" s="66"/>
      <c r="D19" s="66"/>
      <c r="E19" s="66"/>
      <c r="F19" s="66"/>
    </row>
    <row r="20" spans="2:6" ht="12.75">
      <c r="B20" s="65"/>
      <c r="C20" s="66"/>
      <c r="D20" s="66"/>
      <c r="E20" s="66"/>
      <c r="F20" s="66"/>
    </row>
    <row r="21" spans="2:6" ht="12.75">
      <c r="B21" s="65"/>
      <c r="C21" s="12"/>
      <c r="D21" s="13"/>
      <c r="E21" s="13"/>
      <c r="F21" s="66"/>
    </row>
    <row r="22" spans="2:6" ht="12.75">
      <c r="B22" s="65"/>
      <c r="C22" s="66"/>
      <c r="D22" s="66"/>
      <c r="E22" s="66"/>
      <c r="F22" s="66"/>
    </row>
    <row r="23" spans="2:6" ht="12.75">
      <c r="B23" s="65"/>
      <c r="C23" s="66"/>
      <c r="D23" s="66"/>
      <c r="E23" s="66"/>
      <c r="F23" s="66"/>
    </row>
    <row r="24" spans="2:6" ht="12.75">
      <c r="B24" s="65"/>
      <c r="C24" s="66"/>
      <c r="D24" s="66"/>
      <c r="E24" s="66"/>
      <c r="F24" s="66"/>
    </row>
    <row r="25" spans="2:6" ht="12.75">
      <c r="B25" s="65"/>
      <c r="C25" s="66"/>
      <c r="D25" s="66"/>
      <c r="E25" s="66"/>
      <c r="F25" s="66"/>
    </row>
  </sheetData>
  <mergeCells count="8">
    <mergeCell ref="G6:H6"/>
    <mergeCell ref="J6:K6"/>
    <mergeCell ref="L6:M6"/>
    <mergeCell ref="A4:G4"/>
    <mergeCell ref="A1:F1"/>
    <mergeCell ref="A2:F2"/>
    <mergeCell ref="A3:F3"/>
    <mergeCell ref="A5:E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B4">
      <selection activeCell="D48" sqref="D48"/>
    </sheetView>
  </sheetViews>
  <sheetFormatPr defaultColWidth="9.140625" defaultRowHeight="12.75"/>
  <cols>
    <col min="1" max="1" width="10.57421875" style="0" hidden="1" customWidth="1"/>
    <col min="2" max="2" width="3.57421875" style="0" bestFit="1" customWidth="1"/>
    <col min="3" max="3" width="21.8515625" style="0" bestFit="1" customWidth="1"/>
    <col min="4" max="4" width="19.8515625" style="0" customWidth="1"/>
    <col min="5" max="5" width="31.7109375" style="0" bestFit="1" customWidth="1"/>
    <col min="6" max="6" width="13.140625" style="0" customWidth="1"/>
    <col min="7" max="7" width="12.57421875" style="0" customWidth="1"/>
    <col min="8" max="8" width="10.8515625" style="0" customWidth="1"/>
    <col min="9" max="9" width="12.421875" style="0" customWidth="1"/>
  </cols>
  <sheetData>
    <row r="1" spans="1:8" ht="12.75">
      <c r="A1" s="141" t="s">
        <v>0</v>
      </c>
      <c r="B1" s="141"/>
      <c r="C1" s="141"/>
      <c r="D1" s="141"/>
      <c r="E1" s="141"/>
      <c r="F1" s="141"/>
      <c r="G1" s="141"/>
      <c r="H1" s="141"/>
    </row>
    <row r="2" spans="1:8" ht="12.75">
      <c r="A2" s="143" t="s">
        <v>1</v>
      </c>
      <c r="B2" s="143"/>
      <c r="C2" s="143"/>
      <c r="D2" s="143"/>
      <c r="E2" s="143"/>
      <c r="F2" s="143"/>
      <c r="G2" s="143"/>
      <c r="H2" s="143"/>
    </row>
    <row r="3" spans="1:8" ht="18">
      <c r="A3" s="146" t="s">
        <v>199</v>
      </c>
      <c r="B3" s="146"/>
      <c r="C3" s="146"/>
      <c r="D3" s="146"/>
      <c r="E3" s="146"/>
      <c r="F3" s="146"/>
      <c r="G3" s="146"/>
      <c r="H3" s="146"/>
    </row>
    <row r="4" spans="1:8" ht="15.75">
      <c r="A4" s="147" t="s">
        <v>200</v>
      </c>
      <c r="B4" s="147"/>
      <c r="C4" s="147"/>
      <c r="D4" s="147"/>
      <c r="E4" s="147"/>
      <c r="F4" s="147"/>
      <c r="G4" s="147"/>
      <c r="H4" s="147"/>
    </row>
    <row r="6" spans="2:10" ht="12.75">
      <c r="B6" s="16" t="s">
        <v>4</v>
      </c>
      <c r="C6" s="17" t="s">
        <v>5</v>
      </c>
      <c r="D6" s="4" t="s">
        <v>6</v>
      </c>
      <c r="E6" s="16" t="s">
        <v>7</v>
      </c>
      <c r="F6" s="17" t="s">
        <v>194</v>
      </c>
      <c r="G6" s="17" t="s">
        <v>201</v>
      </c>
      <c r="H6" s="17" t="s">
        <v>202</v>
      </c>
      <c r="J6">
        <v>4</v>
      </c>
    </row>
    <row r="7" spans="2:8" ht="12.75">
      <c r="B7" s="29">
        <v>1</v>
      </c>
      <c r="C7" s="7" t="s">
        <v>203</v>
      </c>
      <c r="D7" s="8" t="s">
        <v>204</v>
      </c>
      <c r="E7" s="8" t="s">
        <v>12</v>
      </c>
      <c r="F7" s="45">
        <v>70.28</v>
      </c>
      <c r="G7" s="45">
        <v>1</v>
      </c>
      <c r="H7" s="45">
        <f aca="true" t="shared" si="0" ref="H7:H29">F7+G7*$J$6</f>
        <v>74.28</v>
      </c>
    </row>
    <row r="8" spans="2:8" ht="12.75">
      <c r="B8" s="29">
        <v>2</v>
      </c>
      <c r="C8" s="7" t="s">
        <v>205</v>
      </c>
      <c r="D8" s="8" t="s">
        <v>204</v>
      </c>
      <c r="E8" s="8" t="s">
        <v>12</v>
      </c>
      <c r="F8" s="45">
        <v>72</v>
      </c>
      <c r="G8" s="45">
        <v>1</v>
      </c>
      <c r="H8" s="45">
        <f t="shared" si="0"/>
        <v>76</v>
      </c>
    </row>
    <row r="9" spans="2:8" ht="12.75">
      <c r="B9" s="29">
        <v>3</v>
      </c>
      <c r="C9" s="7" t="s">
        <v>206</v>
      </c>
      <c r="D9" s="8" t="s">
        <v>207</v>
      </c>
      <c r="E9" s="8" t="s">
        <v>208</v>
      </c>
      <c r="F9" s="45">
        <v>72.5</v>
      </c>
      <c r="G9" s="45">
        <v>1</v>
      </c>
      <c r="H9" s="45">
        <f t="shared" si="0"/>
        <v>76.5</v>
      </c>
    </row>
    <row r="10" spans="2:8" ht="12.75">
      <c r="B10" s="29">
        <v>4</v>
      </c>
      <c r="C10" s="7" t="s">
        <v>209</v>
      </c>
      <c r="D10" s="8" t="s">
        <v>129</v>
      </c>
      <c r="E10" s="8" t="s">
        <v>77</v>
      </c>
      <c r="F10" s="45">
        <v>69.25</v>
      </c>
      <c r="G10" s="45">
        <v>2</v>
      </c>
      <c r="H10" s="45">
        <f t="shared" si="0"/>
        <v>77.25</v>
      </c>
    </row>
    <row r="11" spans="2:8" ht="12.75">
      <c r="B11" s="29">
        <v>5</v>
      </c>
      <c r="C11" s="7" t="s">
        <v>210</v>
      </c>
      <c r="D11" s="8" t="s">
        <v>116</v>
      </c>
      <c r="E11" s="8" t="s">
        <v>117</v>
      </c>
      <c r="F11" s="45">
        <v>75.06</v>
      </c>
      <c r="G11" s="45">
        <v>1</v>
      </c>
      <c r="H11" s="45">
        <f t="shared" si="0"/>
        <v>79.06</v>
      </c>
    </row>
    <row r="12" spans="2:8" ht="12.75">
      <c r="B12" s="29">
        <v>6</v>
      </c>
      <c r="C12" s="7" t="s">
        <v>211</v>
      </c>
      <c r="D12" s="8" t="s">
        <v>59</v>
      </c>
      <c r="E12" s="8" t="s">
        <v>60</v>
      </c>
      <c r="F12" s="45">
        <v>82.84</v>
      </c>
      <c r="G12" s="45">
        <v>0</v>
      </c>
      <c r="H12" s="45">
        <f t="shared" si="0"/>
        <v>82.84</v>
      </c>
    </row>
    <row r="13" spans="2:8" ht="12.75">
      <c r="B13" s="29">
        <v>7</v>
      </c>
      <c r="C13" s="7" t="s">
        <v>212</v>
      </c>
      <c r="D13" s="8" t="s">
        <v>129</v>
      </c>
      <c r="E13" s="8" t="s">
        <v>77</v>
      </c>
      <c r="F13" s="45">
        <v>85</v>
      </c>
      <c r="G13" s="45">
        <v>0</v>
      </c>
      <c r="H13" s="45">
        <f t="shared" si="0"/>
        <v>85</v>
      </c>
    </row>
    <row r="14" spans="2:8" ht="12.75">
      <c r="B14" s="29">
        <v>8</v>
      </c>
      <c r="C14" s="7" t="s">
        <v>213</v>
      </c>
      <c r="D14" s="8" t="s">
        <v>214</v>
      </c>
      <c r="E14" s="8" t="s">
        <v>215</v>
      </c>
      <c r="F14" s="45">
        <v>77.56</v>
      </c>
      <c r="G14" s="45">
        <v>2</v>
      </c>
      <c r="H14" s="45">
        <f t="shared" si="0"/>
        <v>85.56</v>
      </c>
    </row>
    <row r="15" spans="2:8" ht="12.75">
      <c r="B15" s="29">
        <v>9</v>
      </c>
      <c r="C15" s="7" t="s">
        <v>216</v>
      </c>
      <c r="D15" s="8" t="s">
        <v>217</v>
      </c>
      <c r="E15" s="8" t="s">
        <v>125</v>
      </c>
      <c r="F15" s="45">
        <v>86.01</v>
      </c>
      <c r="G15" s="45">
        <v>0</v>
      </c>
      <c r="H15" s="45">
        <f t="shared" si="0"/>
        <v>86.01</v>
      </c>
    </row>
    <row r="16" spans="2:8" ht="12.75">
      <c r="B16" s="29">
        <v>10</v>
      </c>
      <c r="C16" s="7" t="s">
        <v>218</v>
      </c>
      <c r="D16" s="8" t="s">
        <v>28</v>
      </c>
      <c r="E16" s="8" t="s">
        <v>12</v>
      </c>
      <c r="F16" s="45">
        <v>82.03</v>
      </c>
      <c r="G16" s="45">
        <v>1</v>
      </c>
      <c r="H16" s="45">
        <f t="shared" si="0"/>
        <v>86.03</v>
      </c>
    </row>
    <row r="17" spans="2:8" ht="12.75">
      <c r="B17" s="29">
        <v>11</v>
      </c>
      <c r="C17" s="7" t="s">
        <v>219</v>
      </c>
      <c r="D17" s="8" t="s">
        <v>28</v>
      </c>
      <c r="E17" s="8" t="s">
        <v>12</v>
      </c>
      <c r="F17" s="45">
        <v>80.66</v>
      </c>
      <c r="G17" s="45">
        <v>2</v>
      </c>
      <c r="H17" s="45">
        <f t="shared" si="0"/>
        <v>88.66</v>
      </c>
    </row>
    <row r="18" spans="2:14" ht="12.75">
      <c r="B18" s="29">
        <v>12</v>
      </c>
      <c r="C18" s="7" t="s">
        <v>220</v>
      </c>
      <c r="D18" s="8" t="s">
        <v>116</v>
      </c>
      <c r="E18" s="8" t="s">
        <v>117</v>
      </c>
      <c r="F18" s="45">
        <v>83.9</v>
      </c>
      <c r="G18" s="45">
        <v>2</v>
      </c>
      <c r="H18" s="45">
        <f t="shared" si="0"/>
        <v>91.9</v>
      </c>
      <c r="L18" s="30"/>
      <c r="M18" s="69"/>
      <c r="N18" s="30">
        <v>200</v>
      </c>
    </row>
    <row r="19" spans="2:8" ht="12.75">
      <c r="B19" s="29">
        <v>13</v>
      </c>
      <c r="C19" s="7" t="s">
        <v>221</v>
      </c>
      <c r="D19" s="8" t="s">
        <v>207</v>
      </c>
      <c r="E19" s="8" t="s">
        <v>208</v>
      </c>
      <c r="F19" s="45">
        <v>84.59</v>
      </c>
      <c r="G19" s="45">
        <v>2</v>
      </c>
      <c r="H19" s="45">
        <f t="shared" si="0"/>
        <v>92.59</v>
      </c>
    </row>
    <row r="20" spans="2:8" ht="12.75">
      <c r="B20" s="29">
        <v>14</v>
      </c>
      <c r="C20" s="51" t="s">
        <v>222</v>
      </c>
      <c r="D20" s="62" t="s">
        <v>223</v>
      </c>
      <c r="E20" s="62" t="s">
        <v>17</v>
      </c>
      <c r="F20" s="45">
        <v>90.82</v>
      </c>
      <c r="G20" s="45">
        <v>1</v>
      </c>
      <c r="H20" s="45">
        <f t="shared" si="0"/>
        <v>94.82</v>
      </c>
    </row>
    <row r="21" spans="2:8" ht="12.75">
      <c r="B21" s="29">
        <v>15</v>
      </c>
      <c r="C21" s="7" t="s">
        <v>224</v>
      </c>
      <c r="D21" s="8" t="s">
        <v>140</v>
      </c>
      <c r="E21" s="8" t="s">
        <v>141</v>
      </c>
      <c r="F21" s="45">
        <v>86.94</v>
      </c>
      <c r="G21" s="45">
        <v>2</v>
      </c>
      <c r="H21" s="45">
        <f t="shared" si="0"/>
        <v>94.94</v>
      </c>
    </row>
    <row r="22" spans="2:8" ht="12.75">
      <c r="B22" s="29">
        <v>16</v>
      </c>
      <c r="C22" s="7" t="s">
        <v>225</v>
      </c>
      <c r="D22" s="8" t="s">
        <v>124</v>
      </c>
      <c r="E22" s="8" t="s">
        <v>125</v>
      </c>
      <c r="F22" s="45">
        <v>90.94</v>
      </c>
      <c r="G22" s="45">
        <v>1</v>
      </c>
      <c r="H22" s="45">
        <f t="shared" si="0"/>
        <v>94.94</v>
      </c>
    </row>
    <row r="23" spans="2:8" ht="12.75">
      <c r="B23" s="29">
        <v>17</v>
      </c>
      <c r="C23" s="7" t="s">
        <v>226</v>
      </c>
      <c r="D23" s="8" t="s">
        <v>68</v>
      </c>
      <c r="E23" s="8" t="s">
        <v>227</v>
      </c>
      <c r="F23" s="45">
        <v>97.3</v>
      </c>
      <c r="G23" s="45">
        <v>0</v>
      </c>
      <c r="H23" s="45">
        <f t="shared" si="0"/>
        <v>97.3</v>
      </c>
    </row>
    <row r="24" spans="2:8" ht="12.75">
      <c r="B24" s="29">
        <v>18</v>
      </c>
      <c r="C24" s="7" t="s">
        <v>228</v>
      </c>
      <c r="D24" s="8" t="s">
        <v>229</v>
      </c>
      <c r="E24" s="8" t="s">
        <v>17</v>
      </c>
      <c r="F24" s="45">
        <v>90.09</v>
      </c>
      <c r="G24" s="45">
        <v>2</v>
      </c>
      <c r="H24" s="45">
        <f t="shared" si="0"/>
        <v>98.09</v>
      </c>
    </row>
    <row r="25" spans="2:8" ht="12.75">
      <c r="B25" s="29">
        <v>19</v>
      </c>
      <c r="C25" s="7" t="s">
        <v>230</v>
      </c>
      <c r="D25" s="8" t="s">
        <v>231</v>
      </c>
      <c r="E25" s="8" t="s">
        <v>232</v>
      </c>
      <c r="F25" s="45">
        <v>96.8</v>
      </c>
      <c r="G25" s="45">
        <v>2</v>
      </c>
      <c r="H25" s="45">
        <f t="shared" si="0"/>
        <v>104.8</v>
      </c>
    </row>
    <row r="26" spans="2:8" ht="12.75">
      <c r="B26" s="29">
        <v>20</v>
      </c>
      <c r="C26" s="7" t="s">
        <v>233</v>
      </c>
      <c r="D26" s="8" t="s">
        <v>234</v>
      </c>
      <c r="E26" s="8" t="s">
        <v>17</v>
      </c>
      <c r="F26" s="45">
        <v>105.19</v>
      </c>
      <c r="G26" s="45">
        <v>0</v>
      </c>
      <c r="H26" s="45">
        <f t="shared" si="0"/>
        <v>105.19</v>
      </c>
    </row>
    <row r="27" spans="2:8" ht="12.75">
      <c r="B27" s="29">
        <v>21</v>
      </c>
      <c r="C27" s="7" t="s">
        <v>235</v>
      </c>
      <c r="D27" s="8" t="s">
        <v>236</v>
      </c>
      <c r="E27" s="8" t="s">
        <v>82</v>
      </c>
      <c r="F27" s="45">
        <v>93.94</v>
      </c>
      <c r="G27" s="45">
        <v>3</v>
      </c>
      <c r="H27" s="45">
        <f t="shared" si="0"/>
        <v>105.94</v>
      </c>
    </row>
    <row r="28" spans="2:8" ht="12.75">
      <c r="B28" s="29">
        <v>22</v>
      </c>
      <c r="C28" s="7" t="s">
        <v>237</v>
      </c>
      <c r="D28" s="8" t="s">
        <v>124</v>
      </c>
      <c r="E28" s="8" t="s">
        <v>125</v>
      </c>
      <c r="F28" s="45">
        <v>98.06</v>
      </c>
      <c r="G28" s="45">
        <v>2</v>
      </c>
      <c r="H28" s="45">
        <f t="shared" si="0"/>
        <v>106.06</v>
      </c>
    </row>
    <row r="29" spans="2:8" ht="12.75">
      <c r="B29" s="29">
        <v>23</v>
      </c>
      <c r="C29" s="51" t="s">
        <v>238</v>
      </c>
      <c r="D29" s="52" t="s">
        <v>106</v>
      </c>
      <c r="E29" s="8" t="s">
        <v>117</v>
      </c>
      <c r="F29" s="70">
        <v>100.65</v>
      </c>
      <c r="G29" s="70">
        <v>3</v>
      </c>
      <c r="H29" s="70">
        <f t="shared" si="0"/>
        <v>112.65</v>
      </c>
    </row>
    <row r="30" spans="2:8" ht="12.75">
      <c r="B30" s="29">
        <v>24</v>
      </c>
      <c r="C30" s="51" t="s">
        <v>239</v>
      </c>
      <c r="D30" s="62" t="s">
        <v>223</v>
      </c>
      <c r="E30" s="62" t="s">
        <v>17</v>
      </c>
      <c r="F30" s="30"/>
      <c r="G30" s="30"/>
      <c r="H30" s="30" t="s">
        <v>158</v>
      </c>
    </row>
    <row r="31" spans="2:8" ht="12.75">
      <c r="B31" s="29">
        <v>25</v>
      </c>
      <c r="C31" s="7" t="s">
        <v>240</v>
      </c>
      <c r="D31" s="8" t="s">
        <v>127</v>
      </c>
      <c r="E31" s="8" t="s">
        <v>125</v>
      </c>
      <c r="F31" s="45"/>
      <c r="G31" s="45"/>
      <c r="H31" s="45" t="s">
        <v>158</v>
      </c>
    </row>
    <row r="32" spans="2:8" ht="12.75">
      <c r="B32" s="29">
        <v>26</v>
      </c>
      <c r="C32" s="7" t="s">
        <v>241</v>
      </c>
      <c r="D32" s="8" t="s">
        <v>106</v>
      </c>
      <c r="E32" s="8" t="s">
        <v>117</v>
      </c>
      <c r="F32" s="45"/>
      <c r="G32" s="45"/>
      <c r="H32" s="45" t="s">
        <v>158</v>
      </c>
    </row>
    <row r="33" spans="2:8" ht="12.75">
      <c r="B33" s="29">
        <v>27</v>
      </c>
      <c r="C33" s="7" t="s">
        <v>242</v>
      </c>
      <c r="D33" s="8" t="s">
        <v>243</v>
      </c>
      <c r="E33" s="8" t="s">
        <v>208</v>
      </c>
      <c r="F33" s="45"/>
      <c r="G33" s="45"/>
      <c r="H33" s="45" t="s">
        <v>158</v>
      </c>
    </row>
    <row r="34" spans="2:8" ht="12.75">
      <c r="B34" s="50">
        <v>28</v>
      </c>
      <c r="C34" s="7" t="s">
        <v>244</v>
      </c>
      <c r="D34" s="8" t="s">
        <v>116</v>
      </c>
      <c r="E34" s="8" t="s">
        <v>117</v>
      </c>
      <c r="F34" s="45"/>
      <c r="G34" s="45"/>
      <c r="H34" s="45" t="s">
        <v>158</v>
      </c>
    </row>
    <row r="37" spans="3:6" ht="12.75">
      <c r="C37" s="14" t="s">
        <v>52</v>
      </c>
      <c r="D37" t="s">
        <v>245</v>
      </c>
      <c r="E37" s="71" t="s">
        <v>246</v>
      </c>
      <c r="F37" s="72">
        <v>11</v>
      </c>
    </row>
    <row r="38" spans="3:6" ht="12.75">
      <c r="C38" s="14" t="s">
        <v>247</v>
      </c>
      <c r="D38" t="s">
        <v>182</v>
      </c>
      <c r="E38" s="71" t="s">
        <v>248</v>
      </c>
      <c r="F38" s="72">
        <v>13</v>
      </c>
    </row>
    <row r="39" spans="3:4" ht="12.75">
      <c r="C39" s="14" t="s">
        <v>249</v>
      </c>
      <c r="D39" t="s">
        <v>250</v>
      </c>
    </row>
    <row r="40" spans="5:7" ht="12.75">
      <c r="E40" s="53" t="s">
        <v>184</v>
      </c>
      <c r="F40" s="148" t="s">
        <v>185</v>
      </c>
      <c r="G40" s="148"/>
    </row>
  </sheetData>
  <mergeCells count="5">
    <mergeCell ref="F40:G40"/>
    <mergeCell ref="A1:H1"/>
    <mergeCell ref="A2:H2"/>
    <mergeCell ref="A3:H3"/>
    <mergeCell ref="A4:H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49" sqref="D49"/>
    </sheetView>
  </sheetViews>
  <sheetFormatPr defaultColWidth="9.140625" defaultRowHeight="12.75"/>
  <cols>
    <col min="1" max="1" width="2.28125" style="0" customWidth="1"/>
    <col min="2" max="2" width="0.2890625" style="0" customWidth="1"/>
    <col min="3" max="3" width="8.140625" style="0" customWidth="1"/>
    <col min="4" max="4" width="28.8515625" style="0" customWidth="1"/>
    <col min="5" max="5" width="31.140625" style="0" customWidth="1"/>
    <col min="6" max="6" width="10.00390625" style="0" customWidth="1"/>
    <col min="7" max="7" width="9.8515625" style="0" customWidth="1"/>
    <col min="8" max="8" width="9.00390625" style="0" customWidth="1"/>
  </cols>
  <sheetData>
    <row r="1" spans="1:8" ht="12.75" customHeight="1">
      <c r="A1" s="141" t="s">
        <v>0</v>
      </c>
      <c r="B1" s="141"/>
      <c r="C1" s="141"/>
      <c r="D1" s="141"/>
      <c r="E1" s="141"/>
      <c r="F1" s="141"/>
      <c r="G1" s="141"/>
      <c r="H1" s="141"/>
    </row>
    <row r="2" spans="2:7" ht="12.75">
      <c r="B2" s="143" t="s">
        <v>1</v>
      </c>
      <c r="C2" s="143"/>
      <c r="D2" s="143"/>
      <c r="E2" s="143"/>
      <c r="F2" s="143"/>
      <c r="G2" s="143"/>
    </row>
    <row r="3" spans="2:7" ht="18">
      <c r="B3" s="146" t="s">
        <v>259</v>
      </c>
      <c r="C3" s="146"/>
      <c r="D3" s="146"/>
      <c r="E3" s="146"/>
      <c r="F3" s="146"/>
      <c r="G3" s="146"/>
    </row>
    <row r="4" spans="2:7" ht="15.75">
      <c r="B4" s="147" t="s">
        <v>252</v>
      </c>
      <c r="C4" s="147"/>
      <c r="D4" s="147"/>
      <c r="E4" s="147"/>
      <c r="F4" s="147"/>
      <c r="G4" s="147"/>
    </row>
    <row r="6" spans="3:7" ht="12.75">
      <c r="C6" s="16" t="s">
        <v>4</v>
      </c>
      <c r="D6" s="17" t="s">
        <v>5</v>
      </c>
      <c r="E6" s="4" t="s">
        <v>6</v>
      </c>
      <c r="F6" s="16" t="s">
        <v>193</v>
      </c>
      <c r="G6" s="90" t="s">
        <v>194</v>
      </c>
    </row>
    <row r="7" spans="3:7" ht="12.75">
      <c r="C7" s="50">
        <v>1</v>
      </c>
      <c r="D7" s="51" t="s">
        <v>205</v>
      </c>
      <c r="E7" s="52" t="s">
        <v>204</v>
      </c>
      <c r="F7" s="91">
        <v>0</v>
      </c>
      <c r="G7" s="92">
        <v>82.18</v>
      </c>
    </row>
    <row r="8" spans="3:7" ht="12.75">
      <c r="C8" s="50">
        <v>2</v>
      </c>
      <c r="D8" s="7" t="s">
        <v>221</v>
      </c>
      <c r="E8" s="8" t="s">
        <v>207</v>
      </c>
      <c r="F8" s="34">
        <v>0</v>
      </c>
      <c r="G8" s="93">
        <v>84.2</v>
      </c>
    </row>
    <row r="9" spans="3:7" ht="12.75">
      <c r="C9" s="50">
        <v>3</v>
      </c>
      <c r="D9" s="7" t="s">
        <v>216</v>
      </c>
      <c r="E9" s="8" t="s">
        <v>217</v>
      </c>
      <c r="F9" s="34">
        <f>0</f>
        <v>0</v>
      </c>
      <c r="G9" s="94">
        <v>88.53</v>
      </c>
    </row>
    <row r="10" spans="3:7" ht="12.75">
      <c r="C10" s="50">
        <v>4</v>
      </c>
      <c r="D10" s="7" t="s">
        <v>237</v>
      </c>
      <c r="E10" s="8" t="s">
        <v>124</v>
      </c>
      <c r="F10" s="34">
        <v>1</v>
      </c>
      <c r="G10" s="94">
        <v>90.75</v>
      </c>
    </row>
    <row r="11" spans="3:7" ht="12.75">
      <c r="C11" s="50">
        <v>5</v>
      </c>
      <c r="D11" s="7" t="s">
        <v>210</v>
      </c>
      <c r="E11" s="8" t="s">
        <v>116</v>
      </c>
      <c r="F11" s="34">
        <f>4+0</f>
        <v>4</v>
      </c>
      <c r="G11" s="94">
        <v>72.88</v>
      </c>
    </row>
    <row r="12" spans="3:7" ht="12.75">
      <c r="C12" s="50">
        <v>6</v>
      </c>
      <c r="D12" s="7" t="s">
        <v>220</v>
      </c>
      <c r="E12" s="8" t="s">
        <v>116</v>
      </c>
      <c r="F12" s="34">
        <f>4+0</f>
        <v>4</v>
      </c>
      <c r="G12" s="94">
        <v>76.82</v>
      </c>
    </row>
    <row r="13" spans="3:7" ht="12.75">
      <c r="C13" s="50">
        <v>7</v>
      </c>
      <c r="D13" s="7" t="s">
        <v>212</v>
      </c>
      <c r="E13" s="8" t="s">
        <v>129</v>
      </c>
      <c r="F13" s="34">
        <f>4+0</f>
        <v>4</v>
      </c>
      <c r="G13" s="94">
        <v>80.81</v>
      </c>
    </row>
    <row r="14" spans="3:7" ht="12.75">
      <c r="C14" s="50">
        <v>8</v>
      </c>
      <c r="D14" s="7" t="s">
        <v>219</v>
      </c>
      <c r="E14" s="8" t="s">
        <v>28</v>
      </c>
      <c r="F14" s="34">
        <f>4+0</f>
        <v>4</v>
      </c>
      <c r="G14" s="94">
        <v>85.63</v>
      </c>
    </row>
    <row r="15" spans="3:7" ht="12.75">
      <c r="C15" s="50">
        <v>9</v>
      </c>
      <c r="D15" s="7" t="s">
        <v>226</v>
      </c>
      <c r="E15" s="8" t="s">
        <v>68</v>
      </c>
      <c r="F15" s="34">
        <f>4+0</f>
        <v>4</v>
      </c>
      <c r="G15" s="93">
        <v>87</v>
      </c>
    </row>
    <row r="16" spans="3:7" ht="12.75">
      <c r="C16" s="50">
        <v>10</v>
      </c>
      <c r="D16" s="7" t="s">
        <v>240</v>
      </c>
      <c r="E16" s="8" t="s">
        <v>127</v>
      </c>
      <c r="F16" s="34">
        <v>4</v>
      </c>
      <c r="G16" s="94">
        <v>88.19</v>
      </c>
    </row>
    <row r="17" spans="3:7" ht="12.75">
      <c r="C17" s="50">
        <v>11</v>
      </c>
      <c r="D17" s="7" t="s">
        <v>225</v>
      </c>
      <c r="E17" s="8" t="s">
        <v>124</v>
      </c>
      <c r="F17" s="34">
        <f>4+0+2</f>
        <v>6</v>
      </c>
      <c r="G17" s="94">
        <v>95.63</v>
      </c>
    </row>
    <row r="18" spans="3:7" ht="12.75">
      <c r="C18" s="50">
        <v>12</v>
      </c>
      <c r="D18" s="51" t="s">
        <v>239</v>
      </c>
      <c r="E18" s="95" t="s">
        <v>223</v>
      </c>
      <c r="F18" s="96">
        <v>6</v>
      </c>
      <c r="G18" s="94">
        <v>99.37</v>
      </c>
    </row>
    <row r="19" spans="3:7" ht="12.75">
      <c r="C19" s="50">
        <v>13</v>
      </c>
      <c r="D19" s="7" t="s">
        <v>218</v>
      </c>
      <c r="E19" s="8" t="s">
        <v>28</v>
      </c>
      <c r="F19" s="34">
        <f>4+4+0</f>
        <v>8</v>
      </c>
      <c r="G19" s="93">
        <v>88.4</v>
      </c>
    </row>
    <row r="20" spans="3:7" ht="12.75">
      <c r="C20" s="50">
        <v>14</v>
      </c>
      <c r="D20" s="7" t="s">
        <v>230</v>
      </c>
      <c r="E20" s="8" t="s">
        <v>231</v>
      </c>
      <c r="F20" s="34">
        <v>10</v>
      </c>
      <c r="G20" s="94">
        <v>94.82</v>
      </c>
    </row>
    <row r="21" spans="3:7" ht="12.75">
      <c r="C21" s="50">
        <v>15</v>
      </c>
      <c r="D21" s="7" t="s">
        <v>260</v>
      </c>
      <c r="E21" s="8" t="s">
        <v>204</v>
      </c>
      <c r="F21" s="34">
        <f>4+4+0+4</f>
        <v>12</v>
      </c>
      <c r="G21" s="94">
        <v>103.34</v>
      </c>
    </row>
    <row r="22" spans="3:7" ht="12.75">
      <c r="C22" s="50">
        <v>16</v>
      </c>
      <c r="D22" s="7" t="s">
        <v>228</v>
      </c>
      <c r="E22" s="8" t="s">
        <v>229</v>
      </c>
      <c r="F22" s="34">
        <f>4+4+4+0+6</f>
        <v>18</v>
      </c>
      <c r="G22" s="94">
        <v>111.84</v>
      </c>
    </row>
    <row r="23" spans="3:7" ht="12.75">
      <c r="C23" s="50">
        <v>17</v>
      </c>
      <c r="D23" s="18" t="s">
        <v>235</v>
      </c>
      <c r="E23" s="19" t="s">
        <v>236</v>
      </c>
      <c r="F23" s="33">
        <v>19</v>
      </c>
      <c r="G23" s="94">
        <v>109.22</v>
      </c>
    </row>
    <row r="24" spans="3:7" ht="12.75">
      <c r="C24" s="50">
        <v>18</v>
      </c>
      <c r="D24" s="7" t="s">
        <v>233</v>
      </c>
      <c r="E24" s="8" t="s">
        <v>234</v>
      </c>
      <c r="F24" s="34">
        <v>26</v>
      </c>
      <c r="G24" s="94">
        <v>143.15</v>
      </c>
    </row>
    <row r="25" spans="3:7" ht="12.75">
      <c r="C25" s="50">
        <v>19</v>
      </c>
      <c r="D25" s="7" t="s">
        <v>241</v>
      </c>
      <c r="E25" s="8" t="s">
        <v>106</v>
      </c>
      <c r="F25" s="34">
        <f>24+4</f>
        <v>28</v>
      </c>
      <c r="G25" s="94">
        <v>105.28</v>
      </c>
    </row>
    <row r="26" spans="3:7" ht="12.75">
      <c r="C26" s="50">
        <v>20</v>
      </c>
      <c r="D26" s="7" t="s">
        <v>213</v>
      </c>
      <c r="E26" s="8" t="s">
        <v>214</v>
      </c>
      <c r="F26" s="34"/>
      <c r="G26" s="94" t="s">
        <v>158</v>
      </c>
    </row>
    <row r="27" spans="3:7" ht="12.75">
      <c r="C27" s="50">
        <v>21</v>
      </c>
      <c r="D27" s="7" t="s">
        <v>261</v>
      </c>
      <c r="E27" s="8" t="s">
        <v>262</v>
      </c>
      <c r="F27" s="34"/>
      <c r="G27" s="94" t="s">
        <v>158</v>
      </c>
    </row>
    <row r="28" spans="3:7" ht="12.75">
      <c r="C28" s="50">
        <v>22</v>
      </c>
      <c r="D28" s="7" t="s">
        <v>263</v>
      </c>
      <c r="E28" s="8" t="s">
        <v>264</v>
      </c>
      <c r="F28" s="34"/>
      <c r="G28" s="94" t="s">
        <v>158</v>
      </c>
    </row>
    <row r="29" spans="3:7" ht="12.75">
      <c r="C29" s="50">
        <v>23</v>
      </c>
      <c r="D29" s="7" t="s">
        <v>209</v>
      </c>
      <c r="E29" s="8" t="s">
        <v>129</v>
      </c>
      <c r="F29" s="34"/>
      <c r="G29" s="94" t="s">
        <v>158</v>
      </c>
    </row>
    <row r="30" spans="3:7" ht="12.75">
      <c r="C30" s="50">
        <v>24</v>
      </c>
      <c r="D30" s="51" t="s">
        <v>222</v>
      </c>
      <c r="E30" s="95" t="s">
        <v>223</v>
      </c>
      <c r="F30" s="34"/>
      <c r="G30" s="94" t="s">
        <v>158</v>
      </c>
    </row>
    <row r="31" spans="3:7" ht="12.75">
      <c r="C31" s="50">
        <v>25</v>
      </c>
      <c r="D31" s="7" t="s">
        <v>224</v>
      </c>
      <c r="E31" s="8" t="s">
        <v>140</v>
      </c>
      <c r="F31" s="34"/>
      <c r="G31" s="94" t="s">
        <v>265</v>
      </c>
    </row>
    <row r="32" spans="3:7" ht="12.75">
      <c r="C32" s="50">
        <v>26</v>
      </c>
      <c r="D32" s="7" t="s">
        <v>266</v>
      </c>
      <c r="E32" s="8" t="s">
        <v>267</v>
      </c>
      <c r="F32" s="34"/>
      <c r="G32" s="94" t="s">
        <v>265</v>
      </c>
    </row>
    <row r="33" spans="3:7" ht="12.75">
      <c r="C33" s="50">
        <v>27</v>
      </c>
      <c r="D33" s="7" t="s">
        <v>242</v>
      </c>
      <c r="E33" s="8" t="s">
        <v>243</v>
      </c>
      <c r="F33" s="34"/>
      <c r="G33" s="94" t="s">
        <v>265</v>
      </c>
    </row>
    <row r="34" spans="3:7" ht="12.75">
      <c r="C34" s="50">
        <v>29</v>
      </c>
      <c r="D34" s="7" t="s">
        <v>206</v>
      </c>
      <c r="E34" s="8" t="s">
        <v>207</v>
      </c>
      <c r="F34" s="91"/>
      <c r="G34" s="94" t="s">
        <v>265</v>
      </c>
    </row>
    <row r="35" spans="3:7" ht="12.75">
      <c r="C35" s="50">
        <v>30</v>
      </c>
      <c r="D35" s="7" t="s">
        <v>203</v>
      </c>
      <c r="E35" s="8" t="s">
        <v>204</v>
      </c>
      <c r="F35" s="34"/>
      <c r="G35" s="94" t="s">
        <v>265</v>
      </c>
    </row>
    <row r="37" spans="3:6" ht="12.75">
      <c r="C37" s="14" t="s">
        <v>52</v>
      </c>
      <c r="D37" t="s">
        <v>245</v>
      </c>
      <c r="E37" s="71" t="s">
        <v>246</v>
      </c>
      <c r="F37" s="72">
        <v>11</v>
      </c>
    </row>
    <row r="38" spans="3:6" ht="12.75">
      <c r="C38" s="14" t="s">
        <v>247</v>
      </c>
      <c r="D38" t="s">
        <v>182</v>
      </c>
      <c r="E38" s="71" t="s">
        <v>248</v>
      </c>
      <c r="F38" s="72">
        <v>13</v>
      </c>
    </row>
    <row r="39" spans="3:4" ht="12.75">
      <c r="C39" s="14" t="s">
        <v>268</v>
      </c>
      <c r="D39" t="s">
        <v>269</v>
      </c>
    </row>
    <row r="40" spans="5:7" ht="12.75">
      <c r="E40" s="53" t="s">
        <v>184</v>
      </c>
      <c r="F40" s="148" t="s">
        <v>185</v>
      </c>
      <c r="G40" s="148"/>
    </row>
  </sheetData>
  <mergeCells count="5">
    <mergeCell ref="F40:G40"/>
    <mergeCell ref="A1:H1"/>
    <mergeCell ref="B2:G2"/>
    <mergeCell ref="B3:G3"/>
    <mergeCell ref="B4:G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D30" sqref="D30"/>
    </sheetView>
  </sheetViews>
  <sheetFormatPr defaultColWidth="9.140625" defaultRowHeight="12.75"/>
  <cols>
    <col min="3" max="3" width="18.57421875" style="0" bestFit="1" customWidth="1"/>
    <col min="4" max="4" width="15.57421875" style="0" bestFit="1" customWidth="1"/>
    <col min="5" max="5" width="18.421875" style="0" bestFit="1" customWidth="1"/>
    <col min="7" max="7" width="8.8515625" style="0" customWidth="1"/>
  </cols>
  <sheetData>
    <row r="1" spans="1:7" ht="12.75">
      <c r="A1" s="141" t="s">
        <v>0</v>
      </c>
      <c r="B1" s="142"/>
      <c r="C1" s="142"/>
      <c r="D1" s="142"/>
      <c r="E1" s="142"/>
      <c r="F1" s="142"/>
      <c r="G1" s="142"/>
    </row>
    <row r="2" spans="1:7" ht="12.75">
      <c r="A2" s="143" t="s">
        <v>1</v>
      </c>
      <c r="B2" s="143"/>
      <c r="C2" s="143"/>
      <c r="D2" s="143"/>
      <c r="E2" s="143"/>
      <c r="F2" s="143"/>
      <c r="G2" s="143"/>
    </row>
    <row r="3" spans="1:7" ht="18.75">
      <c r="A3" s="144" t="s">
        <v>270</v>
      </c>
      <c r="B3" s="144"/>
      <c r="C3" s="144"/>
      <c r="D3" s="144"/>
      <c r="E3" s="144"/>
      <c r="F3" s="144"/>
      <c r="G3" s="144"/>
    </row>
    <row r="4" spans="1:7" ht="18.75">
      <c r="A4" s="144" t="s">
        <v>271</v>
      </c>
      <c r="B4" s="144"/>
      <c r="C4" s="144"/>
      <c r="D4" s="144"/>
      <c r="E4" s="144"/>
      <c r="F4" s="144"/>
      <c r="G4" s="144"/>
    </row>
    <row r="5" spans="1:7" ht="15.75">
      <c r="A5" s="147" t="s">
        <v>272</v>
      </c>
      <c r="B5" s="145"/>
      <c r="C5" s="145"/>
      <c r="D5" s="145"/>
      <c r="E5" s="147"/>
      <c r="F5" s="147"/>
      <c r="G5" s="147"/>
    </row>
    <row r="7" spans="2:7" ht="12.75">
      <c r="B7" s="16" t="s">
        <v>4</v>
      </c>
      <c r="C7" s="17" t="s">
        <v>5</v>
      </c>
      <c r="D7" s="4" t="s">
        <v>6</v>
      </c>
      <c r="E7" s="2" t="s">
        <v>7</v>
      </c>
      <c r="F7" s="2" t="s">
        <v>8</v>
      </c>
      <c r="G7" s="2" t="s">
        <v>9</v>
      </c>
    </row>
    <row r="8" spans="2:7" ht="12.75">
      <c r="B8" s="6">
        <v>1</v>
      </c>
      <c r="C8" s="7" t="s">
        <v>15</v>
      </c>
      <c r="D8" s="8" t="s">
        <v>16</v>
      </c>
      <c r="E8" s="8" t="s">
        <v>17</v>
      </c>
      <c r="F8" s="30">
        <v>0</v>
      </c>
      <c r="G8" s="30">
        <v>61.25</v>
      </c>
    </row>
    <row r="9" spans="2:7" ht="12.75">
      <c r="B9" s="6">
        <v>2</v>
      </c>
      <c r="C9" s="7" t="s">
        <v>23</v>
      </c>
      <c r="D9" s="8" t="s">
        <v>24</v>
      </c>
      <c r="E9" s="8" t="s">
        <v>25</v>
      </c>
      <c r="F9" s="30">
        <f>4+0</f>
        <v>4</v>
      </c>
      <c r="G9" s="45">
        <v>67.5</v>
      </c>
    </row>
    <row r="10" spans="2:7" ht="12.75">
      <c r="B10" s="6">
        <v>3</v>
      </c>
      <c r="C10" s="7" t="s">
        <v>32</v>
      </c>
      <c r="D10" s="8" t="s">
        <v>33</v>
      </c>
      <c r="E10" s="8" t="s">
        <v>25</v>
      </c>
      <c r="F10" s="30">
        <v>4</v>
      </c>
      <c r="G10" s="45">
        <v>77.6</v>
      </c>
    </row>
    <row r="11" spans="2:7" ht="12.75">
      <c r="B11" s="6">
        <v>4</v>
      </c>
      <c r="C11" s="7" t="s">
        <v>273</v>
      </c>
      <c r="D11" s="8" t="s">
        <v>33</v>
      </c>
      <c r="E11" s="8" t="s">
        <v>25</v>
      </c>
      <c r="F11" s="30">
        <v>4</v>
      </c>
      <c r="G11" s="30">
        <v>78.63</v>
      </c>
    </row>
    <row r="12" spans="2:7" ht="12.75">
      <c r="B12" s="6">
        <v>5</v>
      </c>
      <c r="C12" s="7" t="s">
        <v>23</v>
      </c>
      <c r="D12" s="8" t="s">
        <v>24</v>
      </c>
      <c r="E12" s="8" t="s">
        <v>25</v>
      </c>
      <c r="F12" s="30">
        <v>8</v>
      </c>
      <c r="G12" s="30">
        <v>63.12</v>
      </c>
    </row>
    <row r="13" spans="2:7" ht="12.75">
      <c r="B13" s="6">
        <v>6</v>
      </c>
      <c r="C13" s="7" t="s">
        <v>273</v>
      </c>
      <c r="D13" s="8" t="s">
        <v>41</v>
      </c>
      <c r="E13" s="8" t="s">
        <v>17</v>
      </c>
      <c r="F13" s="37">
        <f>4+4+0</f>
        <v>8</v>
      </c>
      <c r="G13" s="70">
        <v>79.9</v>
      </c>
    </row>
    <row r="15" spans="3:4" ht="12.75">
      <c r="C15" s="14" t="s">
        <v>52</v>
      </c>
      <c r="D15" s="97" t="s">
        <v>53</v>
      </c>
    </row>
    <row r="16" spans="3:7" ht="12.75">
      <c r="C16" s="14" t="s">
        <v>54</v>
      </c>
      <c r="D16" s="97" t="s">
        <v>274</v>
      </c>
      <c r="E16" s="98" t="s">
        <v>184</v>
      </c>
      <c r="F16" s="148" t="s">
        <v>185</v>
      </c>
      <c r="G16" s="148"/>
    </row>
    <row r="17" spans="3:4" ht="12.75">
      <c r="C17" s="99" t="s">
        <v>56</v>
      </c>
      <c r="D17" s="72" t="s">
        <v>57</v>
      </c>
    </row>
  </sheetData>
  <mergeCells count="6">
    <mergeCell ref="A5:G5"/>
    <mergeCell ref="F16:G16"/>
    <mergeCell ref="A1:G1"/>
    <mergeCell ref="A2:G2"/>
    <mergeCell ref="A3:G3"/>
    <mergeCell ref="A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cp:lastPrinted>2006-08-13T16:33:32Z</cp:lastPrinted>
  <dcterms:created xsi:type="dcterms:W3CDTF">2006-08-13T16:09:28Z</dcterms:created>
  <dcterms:modified xsi:type="dcterms:W3CDTF">2006-08-22T20:37:04Z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